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8070" yWindow="45" windowWidth="10935" windowHeight="8130" activeTab="0"/>
  </bookViews>
  <sheets>
    <sheet name="Figure" sheetId="1" r:id="rId1"/>
    <sheet name="Density &amp; Scale Height" sheetId="2" r:id="rId2"/>
  </sheets>
  <definedNames>
    <definedName name="X">#REF!</definedName>
    <definedName name="Y">#REF!</definedName>
  </definedNames>
  <calcPr fullCalcOnLoad="1"/>
</workbook>
</file>

<file path=xl/sharedStrings.xml><?xml version="1.0" encoding="utf-8"?>
<sst xmlns="http://schemas.openxmlformats.org/spreadsheetml/2006/main" count="73" uniqueCount="37">
  <si>
    <t>Constants and Conversion Factors</t>
  </si>
  <si>
    <t>Implemented by Kyungmo Koo, Microcosm.  Contact: bookproject@smad.com</t>
  </si>
  <si>
    <t>Earth's equatorial radius</t>
  </si>
  <si>
    <t>km</t>
  </si>
  <si>
    <t>User inputs in Orange</t>
  </si>
  <si>
    <t>Period (hr)</t>
  </si>
  <si>
    <t>Original Data</t>
  </si>
  <si>
    <t>Interpolated Data</t>
  </si>
  <si>
    <t>Altitude</t>
  </si>
  <si>
    <t xml:space="preserve">Atmospheric Density </t>
  </si>
  <si>
    <t>Y-intercept</t>
  </si>
  <si>
    <t>Slope</t>
  </si>
  <si>
    <t>Atmospheric Density</t>
  </si>
  <si>
    <t>Y-Intercept</t>
  </si>
  <si>
    <t>by Becky Christofferson, Microcosm.</t>
  </si>
  <si>
    <t>Initial Altitude (km)</t>
  </si>
  <si>
    <t>* Implemented</t>
  </si>
  <si>
    <t>Orbit per year (orbit/yr)</t>
  </si>
  <si>
    <r>
      <t>Mean Atmospheric Density (kg/m</t>
    </r>
    <r>
      <rPr>
        <b/>
        <vertAlign val="superscript"/>
        <sz val="9"/>
        <rFont val="Geneva"/>
        <family val="0"/>
      </rPr>
      <t>3</t>
    </r>
    <r>
      <rPr>
        <b/>
        <sz val="9"/>
        <rFont val="Geneva"/>
        <family val="0"/>
      </rPr>
      <t>)</t>
    </r>
  </si>
  <si>
    <t>Delta-V per orbit (m/s per orbit)</t>
  </si>
  <si>
    <t>Delta-V per year (m/s per year)</t>
  </si>
  <si>
    <t>Delta-V during Solar Min</t>
  </si>
  <si>
    <t>Delta-V during Solar Max</t>
  </si>
  <si>
    <t>Delta-V during Solar Mean</t>
  </si>
  <si>
    <t>Satellite Mass (kg)</t>
  </si>
  <si>
    <r>
      <t>Cross-Sectional Area (m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</si>
  <si>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t>Atmospheric Density at Solar Min</t>
  </si>
  <si>
    <t>Atmospheric Density at Solar Mean</t>
  </si>
  <si>
    <t>Atmospheric Density at Solar Max</t>
  </si>
  <si>
    <t>Circular Velocity (m/s)</t>
  </si>
  <si>
    <r>
      <t>km</t>
    </r>
    <r>
      <rPr>
        <vertAlign val="superscript"/>
        <sz val="10"/>
        <rFont val="Geneva"/>
        <family val="0"/>
      </rPr>
      <t>3</t>
    </r>
    <r>
      <rPr>
        <sz val="10"/>
        <rFont val="Geneva"/>
        <family val="0"/>
      </rPr>
      <t>/s</t>
    </r>
    <r>
      <rPr>
        <vertAlign val="superscript"/>
        <sz val="10"/>
        <rFont val="Geneva"/>
        <family val="0"/>
      </rPr>
      <t>2</t>
    </r>
  </si>
  <si>
    <t>Drag Coefficient</t>
  </si>
  <si>
    <r>
      <t>Ballistic Coefficient (kg/m</t>
    </r>
    <r>
      <rPr>
        <b/>
        <vertAlign val="superscript"/>
        <sz val="9"/>
        <rFont val="Geneva"/>
        <family val="0"/>
      </rPr>
      <t>2</t>
    </r>
    <r>
      <rPr>
        <b/>
        <sz val="9"/>
        <rFont val="Geneva"/>
        <family val="0"/>
      </rPr>
      <t>)</t>
    </r>
  </si>
  <si>
    <r>
      <t>μ</t>
    </r>
    <r>
      <rPr>
        <b/>
        <vertAlign val="subscript"/>
        <sz val="10"/>
        <rFont val="Geneva"/>
        <family val="0"/>
      </rPr>
      <t>Earth</t>
    </r>
  </si>
  <si>
    <t>Version 1. May 26, 2010. copyright, 2010, Microcosm, Inc.</t>
  </si>
  <si>
    <t>See text for explanation.</t>
  </si>
  <si>
    <t>Figure 10-17. Altitude Maintenance Delta-V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</si>
</sst>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#,##0.0000"/>
    <numFmt numFmtId="166" formatCode="#,##0.0"/>
    <numFmt numFmtId="167" formatCode="#,##0.00000"/>
    <numFmt numFmtId="168" formatCode="#,##0.000"/>
    <numFmt numFmtId="169" formatCode="0.00000E+00"/>
    <numFmt numFmtId="170" formatCode="0.0000E+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0.0E+00"/>
    <numFmt numFmtId="176" formatCode="0E+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00000E+00"/>
    <numFmt numFmtId="183" formatCode="0.0000000E+00"/>
    <numFmt numFmtId="184" formatCode="0.0"/>
    <numFmt numFmtId="185" formatCode="[$-409]dddd\,\ mmmm\ dd\,\ yyyy"/>
    <numFmt numFmtId="186" formatCode="[$-409]h:mm:ss\ AM/PM"/>
    <numFmt numFmtId="187" formatCode="00000"/>
    <numFmt numFmtId="188" formatCode="0.00000000E+00"/>
    <numFmt numFmtId="189" formatCode="#,##0.00000000"/>
    <numFmt numFmtId="190" formatCode="#,##0.0000000000"/>
  </numFmts>
  <fonts count="36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Geneva"/>
      <family val="0"/>
    </font>
    <font>
      <sz val="10"/>
      <name val="Genev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7.25"/>
      <color indexed="8"/>
      <name val="Arial"/>
      <family val="0"/>
    </font>
    <font>
      <sz val="8"/>
      <name val="Arial"/>
      <family val="0"/>
    </font>
    <font>
      <sz val="8"/>
      <name val="Calibri"/>
      <family val="2"/>
    </font>
    <font>
      <sz val="10"/>
      <color indexed="18"/>
      <name val="Geneva"/>
      <family val="0"/>
    </font>
    <font>
      <b/>
      <sz val="9"/>
      <name val="Geneva"/>
      <family val="0"/>
    </font>
    <font>
      <sz val="11"/>
      <name val="Geneva"/>
      <family val="0"/>
    </font>
    <font>
      <b/>
      <vertAlign val="superscript"/>
      <sz val="9"/>
      <name val="Geneva"/>
      <family val="0"/>
    </font>
    <font>
      <b/>
      <sz val="11.25"/>
      <name val="Arial"/>
      <family val="2"/>
    </font>
    <font>
      <b/>
      <sz val="12.25"/>
      <name val="Geneva"/>
      <family val="0"/>
    </font>
    <font>
      <b/>
      <sz val="12.5"/>
      <color indexed="18"/>
      <name val="Geneva"/>
      <family val="0"/>
    </font>
    <font>
      <vertAlign val="superscript"/>
      <sz val="10"/>
      <name val="Geneva"/>
      <family val="0"/>
    </font>
    <font>
      <b/>
      <sz val="9.5"/>
      <color indexed="18"/>
      <name val="Geneva"/>
      <family val="0"/>
    </font>
    <font>
      <sz val="9.75"/>
      <name val="Geneva"/>
      <family val="0"/>
    </font>
    <font>
      <b/>
      <sz val="10"/>
      <name val="Georgia"/>
      <family val="1"/>
    </font>
    <font>
      <b/>
      <vertAlign val="subscript"/>
      <sz val="10"/>
      <name val="Geneva"/>
      <family val="0"/>
    </font>
    <font>
      <i/>
      <sz val="10"/>
      <name val="Geneva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3" fillId="20" borderId="1" applyNumberFormat="0" applyAlignment="0" applyProtection="0"/>
    <xf numFmtId="0" fontId="9" fillId="3" borderId="0" applyNumberFormat="0" applyBorder="0" applyAlignment="0" applyProtection="0"/>
    <xf numFmtId="0" fontId="0" fillId="21" borderId="2" applyNumberFormat="0" applyFont="0" applyAlignment="0" applyProtection="0"/>
    <xf numFmtId="0" fontId="10" fillId="2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23" borderId="3" applyNumberFormat="0" applyAlignment="0" applyProtection="0"/>
    <xf numFmtId="0" fontId="14" fillId="0" borderId="4" applyNumberFormat="0" applyFill="0" applyAlignment="0" applyProtection="0"/>
    <xf numFmtId="0" fontId="18" fillId="0" borderId="5" applyNumberFormat="0" applyFill="0" applyAlignment="0" applyProtection="0"/>
    <xf numFmtId="0" fontId="11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2" fillId="20" borderId="9" applyNumberFormat="0" applyAlignment="0" applyProtection="0"/>
    <xf numFmtId="0" fontId="1" fillId="0" borderId="0">
      <alignment/>
      <protection/>
    </xf>
  </cellStyleXfs>
  <cellXfs count="154">
    <xf numFmtId="0" fontId="0" fillId="0" borderId="0" xfId="0" applyAlignment="1">
      <alignment/>
    </xf>
    <xf numFmtId="0" fontId="1" fillId="0" borderId="0" xfId="62" applyFont="1">
      <alignment/>
      <protection/>
    </xf>
    <xf numFmtId="0" fontId="2" fillId="0" borderId="0" xfId="62" applyFont="1" applyFill="1" applyBorder="1" applyAlignment="1">
      <alignment vertical="center" wrapText="1"/>
      <protection/>
    </xf>
    <xf numFmtId="0" fontId="1" fillId="0" borderId="0" xfId="62">
      <alignment/>
      <protection/>
    </xf>
    <xf numFmtId="0" fontId="3" fillId="0" borderId="0" xfId="62" applyNumberFormat="1" applyFont="1" applyFill="1" applyBorder="1" applyAlignment="1">
      <alignment horizontal="right" vertical="center" wrapText="1"/>
      <protection/>
    </xf>
    <xf numFmtId="0" fontId="3" fillId="0" borderId="0" xfId="62" applyFont="1" applyFill="1" applyBorder="1" applyAlignment="1">
      <alignment horizontal="left" vertical="center" wrapText="1"/>
      <protection/>
    </xf>
    <xf numFmtId="164" fontId="3" fillId="0" borderId="0" xfId="62" applyNumberFormat="1" applyFont="1" applyFill="1" applyBorder="1" applyAlignment="1">
      <alignment horizontal="right" vertical="center" wrapText="1"/>
      <protection/>
    </xf>
    <xf numFmtId="0" fontId="1" fillId="0" borderId="0" xfId="62" applyNumberFormat="1" applyFont="1" applyFill="1" applyBorder="1" applyAlignment="1">
      <alignment horizontal="center" vertical="center"/>
      <protection/>
    </xf>
    <xf numFmtId="168" fontId="1" fillId="0" borderId="0" xfId="62" applyNumberFormat="1" applyFont="1" applyFill="1" applyBorder="1" applyAlignment="1">
      <alignment horizontal="center" vertical="center"/>
      <protection/>
    </xf>
    <xf numFmtId="167" fontId="1" fillId="0" borderId="0" xfId="62" applyNumberFormat="1" applyFont="1" applyFill="1" applyBorder="1" applyAlignment="1">
      <alignment horizontal="center" vertical="center"/>
      <protection/>
    </xf>
    <xf numFmtId="168" fontId="1" fillId="0" borderId="10" xfId="62" applyNumberFormat="1" applyFont="1" applyBorder="1" applyAlignment="1">
      <alignment horizontal="center" vertical="center"/>
      <protection/>
    </xf>
    <xf numFmtId="168" fontId="1" fillId="0" borderId="0" xfId="62" applyNumberFormat="1" applyFont="1" applyBorder="1" applyAlignment="1">
      <alignment horizontal="center" vertical="center"/>
      <protection/>
    </xf>
    <xf numFmtId="169" fontId="1" fillId="0" borderId="0" xfId="62" applyNumberFormat="1" applyFont="1" applyBorder="1" applyAlignment="1">
      <alignment horizontal="center" vertical="center"/>
      <protection/>
    </xf>
    <xf numFmtId="164" fontId="1" fillId="0" borderId="0" xfId="62" applyNumberFormat="1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0" xfId="62" applyNumberFormat="1" applyFont="1" applyAlignment="1">
      <alignment horizontal="center" vertical="center"/>
      <protection/>
    </xf>
    <xf numFmtId="0" fontId="1" fillId="0" borderId="0" xfId="62" applyAlignment="1">
      <alignment horizontal="center"/>
      <protection/>
    </xf>
    <xf numFmtId="0" fontId="1" fillId="0" borderId="0" xfId="37">
      <alignment/>
      <protection/>
    </xf>
    <xf numFmtId="0" fontId="2" fillId="24" borderId="11" xfId="37" applyFont="1" applyFill="1" applyBorder="1" applyAlignment="1">
      <alignment horizontal="right"/>
      <protection/>
    </xf>
    <xf numFmtId="2" fontId="2" fillId="24" borderId="12" xfId="37" applyNumberFormat="1" applyFont="1" applyFill="1" applyBorder="1" applyAlignment="1">
      <alignment horizontal="right"/>
      <protection/>
    </xf>
    <xf numFmtId="11" fontId="3" fillId="0" borderId="13" xfId="37" applyNumberFormat="1" applyFont="1" applyBorder="1" applyAlignment="1">
      <alignment horizontal="right"/>
      <protection/>
    </xf>
    <xf numFmtId="178" fontId="3" fillId="0" borderId="14" xfId="37" applyNumberFormat="1" applyFont="1" applyBorder="1" applyAlignment="1">
      <alignment horizontal="right"/>
      <protection/>
    </xf>
    <xf numFmtId="2" fontId="2" fillId="24" borderId="15" xfId="37" applyNumberFormat="1" applyFont="1" applyFill="1" applyBorder="1" applyAlignment="1">
      <alignment horizontal="right"/>
      <protection/>
    </xf>
    <xf numFmtId="11" fontId="3" fillId="0" borderId="16" xfId="37" applyNumberFormat="1" applyFont="1" applyBorder="1" applyAlignment="1">
      <alignment horizontal="right"/>
      <protection/>
    </xf>
    <xf numFmtId="11" fontId="3" fillId="0" borderId="12" xfId="37" applyNumberFormat="1" applyFont="1" applyBorder="1" applyAlignment="1">
      <alignment horizontal="right"/>
      <protection/>
    </xf>
    <xf numFmtId="0" fontId="2" fillId="24" borderId="15" xfId="37" applyFont="1" applyFill="1" applyBorder="1" applyAlignment="1">
      <alignment horizontal="right"/>
      <protection/>
    </xf>
    <xf numFmtId="11" fontId="3" fillId="0" borderId="15" xfId="37" applyNumberFormat="1" applyFont="1" applyBorder="1" applyAlignment="1">
      <alignment horizontal="right"/>
      <protection/>
    </xf>
    <xf numFmtId="0" fontId="2" fillId="24" borderId="13" xfId="37" applyFont="1" applyFill="1" applyBorder="1" applyAlignment="1">
      <alignment horizontal="right"/>
      <protection/>
    </xf>
    <xf numFmtId="0" fontId="2" fillId="24" borderId="17" xfId="37" applyFont="1" applyFill="1" applyBorder="1" applyAlignment="1">
      <alignment horizontal="right"/>
      <protection/>
    </xf>
    <xf numFmtId="11" fontId="2" fillId="24" borderId="18" xfId="37" applyNumberFormat="1" applyFont="1" applyFill="1" applyBorder="1" applyAlignment="1">
      <alignment horizontal="right"/>
      <protection/>
    </xf>
    <xf numFmtId="11" fontId="3" fillId="0" borderId="19" xfId="37" applyNumberFormat="1" applyFont="1" applyBorder="1" applyAlignment="1">
      <alignment horizontal="right"/>
      <protection/>
    </xf>
    <xf numFmtId="178" fontId="3" fillId="0" borderId="20" xfId="37" applyNumberFormat="1" applyFont="1" applyBorder="1" applyAlignment="1">
      <alignment horizontal="right"/>
      <protection/>
    </xf>
    <xf numFmtId="11" fontId="3" fillId="0" borderId="21" xfId="37" applyNumberFormat="1" applyFont="1" applyBorder="1" applyAlignment="1">
      <alignment horizontal="right"/>
      <protection/>
    </xf>
    <xf numFmtId="11" fontId="3" fillId="0" borderId="18" xfId="37" applyNumberFormat="1" applyFont="1" applyBorder="1" applyAlignment="1">
      <alignment horizontal="right"/>
      <protection/>
    </xf>
    <xf numFmtId="0" fontId="2" fillId="24" borderId="22" xfId="37" applyFont="1" applyFill="1" applyBorder="1" applyAlignment="1">
      <alignment horizontal="right"/>
      <protection/>
    </xf>
    <xf numFmtId="11" fontId="3" fillId="0" borderId="22" xfId="37" applyNumberFormat="1" applyFont="1" applyBorder="1" applyAlignment="1">
      <alignment horizontal="right"/>
      <protection/>
    </xf>
    <xf numFmtId="0" fontId="2" fillId="24" borderId="19" xfId="37" applyFont="1" applyFill="1" applyBorder="1" applyAlignment="1">
      <alignment horizontal="right"/>
      <protection/>
    </xf>
    <xf numFmtId="2" fontId="2" fillId="24" borderId="22" xfId="37" applyNumberFormat="1" applyFont="1" applyFill="1" applyBorder="1" applyAlignment="1">
      <alignment horizontal="right"/>
      <protection/>
    </xf>
    <xf numFmtId="0" fontId="2" fillId="24" borderId="23" xfId="37" applyFont="1" applyFill="1" applyBorder="1" applyAlignment="1">
      <alignment horizontal="right"/>
      <protection/>
    </xf>
    <xf numFmtId="11" fontId="2" fillId="24" borderId="24" xfId="37" applyNumberFormat="1" applyFont="1" applyFill="1" applyBorder="1" applyAlignment="1">
      <alignment horizontal="right"/>
      <protection/>
    </xf>
    <xf numFmtId="11" fontId="3" fillId="0" borderId="25" xfId="37" applyNumberFormat="1" applyFont="1" applyBorder="1" applyAlignment="1">
      <alignment horizontal="right"/>
      <protection/>
    </xf>
    <xf numFmtId="178" fontId="3" fillId="0" borderId="26" xfId="37" applyNumberFormat="1" applyFont="1" applyBorder="1" applyAlignment="1">
      <alignment horizontal="right"/>
      <protection/>
    </xf>
    <xf numFmtId="0" fontId="2" fillId="24" borderId="25" xfId="37" applyFont="1" applyFill="1" applyBorder="1" applyAlignment="1">
      <alignment horizontal="right"/>
      <protection/>
    </xf>
    <xf numFmtId="11" fontId="3" fillId="0" borderId="26" xfId="37" applyNumberFormat="1" applyFont="1" applyBorder="1" applyAlignment="1">
      <alignment horizontal="right"/>
      <protection/>
    </xf>
    <xf numFmtId="0" fontId="2" fillId="24" borderId="27" xfId="37" applyFont="1" applyFill="1" applyBorder="1" applyAlignment="1">
      <alignment horizontal="right"/>
      <protection/>
    </xf>
    <xf numFmtId="0" fontId="3" fillId="0" borderId="0" xfId="37" applyFont="1" applyBorder="1" applyAlignment="1">
      <alignment horizontal="right"/>
      <protection/>
    </xf>
    <xf numFmtId="2" fontId="3" fillId="0" borderId="0" xfId="37" applyNumberFormat="1" applyFont="1" applyBorder="1" applyAlignment="1">
      <alignment horizontal="right"/>
      <protection/>
    </xf>
    <xf numFmtId="178" fontId="3" fillId="0" borderId="0" xfId="37" applyNumberFormat="1" applyFont="1" applyBorder="1" applyAlignment="1">
      <alignment horizontal="right"/>
      <protection/>
    </xf>
    <xf numFmtId="2" fontId="3" fillId="0" borderId="0" xfId="37" applyNumberFormat="1" applyFont="1" applyAlignment="1">
      <alignment horizontal="right"/>
      <protection/>
    </xf>
    <xf numFmtId="11" fontId="3" fillId="0" borderId="0" xfId="37" applyNumberFormat="1" applyFont="1" applyBorder="1" applyAlignment="1">
      <alignment horizontal="right"/>
      <protection/>
    </xf>
    <xf numFmtId="11" fontId="3" fillId="0" borderId="28" xfId="37" applyNumberFormat="1" applyFont="1" applyBorder="1" applyAlignment="1">
      <alignment horizontal="right"/>
      <protection/>
    </xf>
    <xf numFmtId="11" fontId="3" fillId="0" borderId="24" xfId="37" applyNumberFormat="1" applyFont="1" applyBorder="1" applyAlignment="1">
      <alignment horizontal="right"/>
      <protection/>
    </xf>
    <xf numFmtId="168" fontId="2" fillId="24" borderId="22" xfId="37" applyNumberFormat="1" applyFont="1" applyFill="1" applyBorder="1" applyAlignment="1">
      <alignment horizontal="right"/>
      <protection/>
    </xf>
    <xf numFmtId="170" fontId="2" fillId="0" borderId="16" xfId="37" applyNumberFormat="1" applyFont="1" applyBorder="1" applyAlignment="1">
      <alignment horizontal="right"/>
      <protection/>
    </xf>
    <xf numFmtId="170" fontId="2" fillId="0" borderId="21" xfId="37" applyNumberFormat="1" applyFont="1" applyBorder="1" applyAlignment="1">
      <alignment horizontal="right"/>
      <protection/>
    </xf>
    <xf numFmtId="168" fontId="2" fillId="24" borderId="15" xfId="37" applyNumberFormat="1" applyFont="1" applyFill="1" applyBorder="1" applyAlignment="1">
      <alignment horizontal="right"/>
      <protection/>
    </xf>
    <xf numFmtId="0" fontId="2" fillId="0" borderId="0" xfId="62" applyFont="1" applyAlignment="1">
      <alignment horizontal="left" vertical="center"/>
      <protection/>
    </xf>
    <xf numFmtId="0" fontId="3" fillId="0" borderId="0" xfId="62" applyFont="1">
      <alignment/>
      <protection/>
    </xf>
    <xf numFmtId="0" fontId="3" fillId="0" borderId="0" xfId="62" applyFont="1" applyAlignment="1">
      <alignment horizontal="left" vertical="center"/>
      <protection/>
    </xf>
    <xf numFmtId="0" fontId="3" fillId="0" borderId="29" xfId="62" applyFont="1" applyFill="1" applyBorder="1" applyAlignment="1">
      <alignment horizontal="left" vertical="center" wrapText="1"/>
      <protection/>
    </xf>
    <xf numFmtId="0" fontId="2" fillId="0" borderId="0" xfId="62" applyFont="1" applyFill="1" applyBorder="1" applyAlignment="1">
      <alignment horizontal="right" vertical="center"/>
      <protection/>
    </xf>
    <xf numFmtId="0" fontId="2" fillId="0" borderId="0" xfId="62" applyFont="1" applyFill="1" applyBorder="1">
      <alignment/>
      <protection/>
    </xf>
    <xf numFmtId="0" fontId="23" fillId="0" borderId="0" xfId="62" applyFont="1" applyFill="1" applyBorder="1" applyAlignment="1">
      <alignment horizontal="left" vertical="center"/>
      <protection/>
    </xf>
    <xf numFmtId="0" fontId="3" fillId="0" borderId="0" xfId="62" applyFont="1" applyFill="1" applyBorder="1">
      <alignment/>
      <protection/>
    </xf>
    <xf numFmtId="0" fontId="3" fillId="0" borderId="0" xfId="62" applyFont="1" applyFill="1" applyBorder="1" applyAlignment="1">
      <alignment horizontal="center"/>
      <protection/>
    </xf>
    <xf numFmtId="166" fontId="3" fillId="0" borderId="0" xfId="62" applyNumberFormat="1" applyFont="1" applyFill="1" applyBorder="1" applyAlignment="1">
      <alignment horizontal="right" vertical="center" wrapText="1"/>
      <protection/>
    </xf>
    <xf numFmtId="0" fontId="23" fillId="0" borderId="0" xfId="62" applyFont="1" applyFill="1" applyBorder="1" applyAlignment="1">
      <alignment horizontal="right" vertical="center"/>
      <protection/>
    </xf>
    <xf numFmtId="0" fontId="23" fillId="0" borderId="0" xfId="62" applyFont="1" applyFill="1" applyBorder="1" applyAlignment="1">
      <alignment horizontal="center" vertical="center"/>
      <protection/>
    </xf>
    <xf numFmtId="0" fontId="3" fillId="0" borderId="0" xfId="62" applyFont="1" applyAlignment="1">
      <alignment horizontal="center"/>
      <protection/>
    </xf>
    <xf numFmtId="11" fontId="3" fillId="0" borderId="0" xfId="62" applyNumberFormat="1" applyFont="1" applyFill="1" applyBorder="1" applyAlignment="1">
      <alignment horizontal="right" vertical="center" wrapText="1"/>
      <protection/>
    </xf>
    <xf numFmtId="0" fontId="24" fillId="4" borderId="30" xfId="62" applyFont="1" applyFill="1" applyBorder="1" applyAlignment="1">
      <alignment horizontal="center" vertical="center" wrapText="1"/>
      <protection/>
    </xf>
    <xf numFmtId="0" fontId="3" fillId="0" borderId="0" xfId="62" applyFont="1" applyAlignment="1">
      <alignment horizontal="center" vertical="center"/>
      <protection/>
    </xf>
    <xf numFmtId="0" fontId="3" fillId="0" borderId="0" xfId="62" applyFont="1" applyAlignment="1">
      <alignment horizontal="center" vertical="center" wrapText="1"/>
      <protection/>
    </xf>
    <xf numFmtId="0" fontId="2" fillId="0" borderId="0" xfId="62" applyFont="1" applyAlignment="1">
      <alignment horizontal="left"/>
      <protection/>
    </xf>
    <xf numFmtId="0" fontId="23" fillId="0" borderId="0" xfId="62" applyFont="1" applyAlignment="1">
      <alignment horizontal="left" vertical="center"/>
      <protection/>
    </xf>
    <xf numFmtId="0" fontId="3" fillId="0" borderId="0" xfId="62" applyFont="1" applyAlignment="1">
      <alignment horizontal="left"/>
      <protection/>
    </xf>
    <xf numFmtId="0" fontId="3" fillId="0" borderId="0" xfId="62" applyFont="1" applyFill="1" applyAlignment="1">
      <alignment horizontal="center" vertical="center" wrapText="1"/>
      <protection/>
    </xf>
    <xf numFmtId="0" fontId="24" fillId="0" borderId="0" xfId="62" applyFont="1" applyFill="1" applyBorder="1" applyAlignment="1">
      <alignment horizontal="center" vertical="center" wrapText="1"/>
      <protection/>
    </xf>
    <xf numFmtId="0" fontId="3" fillId="0" borderId="0" xfId="62" applyFont="1" applyFill="1" applyAlignment="1">
      <alignment horizontal="center" vertical="center"/>
      <protection/>
    </xf>
    <xf numFmtId="11" fontId="3" fillId="0" borderId="0" xfId="62" applyNumberFormat="1" applyFont="1" applyFill="1" applyAlignment="1">
      <alignment horizontal="center" vertical="center"/>
      <protection/>
    </xf>
    <xf numFmtId="0" fontId="3" fillId="0" borderId="0" xfId="62" applyNumberFormat="1" applyFont="1" applyFill="1" applyBorder="1" applyAlignment="1">
      <alignment horizontal="center" vertical="center"/>
      <protection/>
    </xf>
    <xf numFmtId="168" fontId="3" fillId="0" borderId="0" xfId="62" applyNumberFormat="1" applyFont="1" applyFill="1" applyBorder="1" applyAlignment="1">
      <alignment horizontal="center" vertical="center"/>
      <protection/>
    </xf>
    <xf numFmtId="167" fontId="3" fillId="0" borderId="0" xfId="62" applyNumberFormat="1" applyFont="1" applyFill="1" applyBorder="1" applyAlignment="1">
      <alignment horizontal="center" vertical="center"/>
      <protection/>
    </xf>
    <xf numFmtId="0" fontId="2" fillId="0" borderId="0" xfId="62" applyFont="1">
      <alignment/>
      <protection/>
    </xf>
    <xf numFmtId="170" fontId="2" fillId="0" borderId="28" xfId="37" applyNumberFormat="1" applyFont="1" applyBorder="1" applyAlignment="1">
      <alignment horizontal="right"/>
      <protection/>
    </xf>
    <xf numFmtId="0" fontId="2" fillId="0" borderId="0" xfId="37" applyFont="1" applyBorder="1" applyAlignment="1">
      <alignment horizontal="left"/>
      <protection/>
    </xf>
    <xf numFmtId="2" fontId="2" fillId="4" borderId="31" xfId="37" applyNumberFormat="1" applyFont="1" applyFill="1" applyBorder="1" applyAlignment="1">
      <alignment horizontal="center"/>
      <protection/>
    </xf>
    <xf numFmtId="0" fontId="24" fillId="4" borderId="32" xfId="62" applyFont="1" applyFill="1" applyBorder="1" applyAlignment="1">
      <alignment horizontal="center" vertical="center" wrapText="1"/>
      <protection/>
    </xf>
    <xf numFmtId="3" fontId="2" fillId="25" borderId="22" xfId="37" applyNumberFormat="1" applyFont="1" applyFill="1" applyBorder="1" applyAlignment="1">
      <alignment horizontal="right"/>
      <protection/>
    </xf>
    <xf numFmtId="3" fontId="2" fillId="25" borderId="25" xfId="37" applyNumberFormat="1" applyFont="1" applyFill="1" applyBorder="1" applyAlignment="1">
      <alignment horizontal="right"/>
      <protection/>
    </xf>
    <xf numFmtId="164" fontId="3" fillId="0" borderId="33" xfId="62" applyNumberFormat="1" applyFont="1" applyBorder="1" applyAlignment="1">
      <alignment horizontal="center"/>
      <protection/>
    </xf>
    <xf numFmtId="164" fontId="3" fillId="0" borderId="21" xfId="62" applyNumberFormat="1" applyFont="1" applyBorder="1" applyAlignment="1">
      <alignment horizontal="center"/>
      <protection/>
    </xf>
    <xf numFmtId="164" fontId="3" fillId="0" borderId="28" xfId="62" applyNumberFormat="1" applyFont="1" applyBorder="1" applyAlignment="1">
      <alignment horizontal="center"/>
      <protection/>
    </xf>
    <xf numFmtId="166" fontId="3" fillId="0" borderId="33" xfId="62" applyNumberFormat="1" applyFont="1" applyBorder="1" applyAlignment="1">
      <alignment horizontal="center" vertical="center" wrapText="1" shrinkToFit="1"/>
      <protection/>
    </xf>
    <xf numFmtId="166" fontId="3" fillId="0" borderId="21" xfId="62" applyNumberFormat="1" applyFont="1" applyBorder="1" applyAlignment="1">
      <alignment horizontal="center" vertical="center" wrapText="1" shrinkToFit="1"/>
      <protection/>
    </xf>
    <xf numFmtId="166" fontId="3" fillId="0" borderId="28" xfId="62" applyNumberFormat="1" applyFont="1" applyBorder="1" applyAlignment="1">
      <alignment horizontal="center" vertical="center" wrapText="1" shrinkToFit="1"/>
      <protection/>
    </xf>
    <xf numFmtId="164" fontId="3" fillId="0" borderId="21" xfId="62" applyNumberFormat="1" applyFont="1" applyBorder="1" applyAlignment="1">
      <alignment horizontal="center" vertical="center" wrapText="1" shrinkToFit="1"/>
      <protection/>
    </xf>
    <xf numFmtId="164" fontId="3" fillId="0" borderId="28" xfId="62" applyNumberFormat="1" applyFont="1" applyBorder="1" applyAlignment="1">
      <alignment horizontal="center" vertical="center" wrapText="1" shrinkToFit="1"/>
      <protection/>
    </xf>
    <xf numFmtId="3" fontId="3" fillId="0" borderId="34" xfId="62" applyNumberFormat="1" applyFont="1" applyBorder="1" applyAlignment="1">
      <alignment horizontal="center"/>
      <protection/>
    </xf>
    <xf numFmtId="3" fontId="3" fillId="0" borderId="35" xfId="62" applyNumberFormat="1" applyFont="1" applyBorder="1" applyAlignment="1">
      <alignment horizontal="center" vertical="center"/>
      <protection/>
    </xf>
    <xf numFmtId="0" fontId="24" fillId="4" borderId="36" xfId="62" applyFont="1" applyFill="1" applyBorder="1" applyAlignment="1">
      <alignment horizontal="center" vertical="center" wrapText="1"/>
      <protection/>
    </xf>
    <xf numFmtId="167" fontId="25" fillId="0" borderId="0" xfId="62" applyNumberFormat="1" applyFont="1" applyFill="1" applyBorder="1" applyAlignment="1">
      <alignment horizontal="center" vertical="center"/>
      <protection/>
    </xf>
    <xf numFmtId="4" fontId="25" fillId="0" borderId="0" xfId="62" applyNumberFormat="1" applyFont="1" applyFill="1" applyBorder="1" applyAlignment="1">
      <alignment horizontal="center" vertical="center"/>
      <protection/>
    </xf>
    <xf numFmtId="0" fontId="25" fillId="0" borderId="0" xfId="62" applyFont="1" applyFill="1" applyBorder="1" applyAlignment="1">
      <alignment horizontal="center" vertical="center"/>
      <protection/>
    </xf>
    <xf numFmtId="164" fontId="24" fillId="4" borderId="36" xfId="62" applyNumberFormat="1" applyFont="1" applyFill="1" applyBorder="1" applyAlignment="1">
      <alignment horizontal="center" vertical="center" wrapText="1"/>
      <protection/>
    </xf>
    <xf numFmtId="164" fontId="24" fillId="4" borderId="30" xfId="62" applyNumberFormat="1" applyFont="1" applyFill="1" applyBorder="1" applyAlignment="1">
      <alignment horizontal="center" vertical="center" wrapText="1"/>
      <protection/>
    </xf>
    <xf numFmtId="2" fontId="2" fillId="4" borderId="37" xfId="37" applyNumberFormat="1" applyFont="1" applyFill="1" applyBorder="1" applyAlignment="1">
      <alignment horizontal="center"/>
      <protection/>
    </xf>
    <xf numFmtId="2" fontId="2" fillId="4" borderId="38" xfId="37" applyNumberFormat="1" applyFont="1" applyFill="1" applyBorder="1" applyAlignment="1">
      <alignment horizontal="center"/>
      <protection/>
    </xf>
    <xf numFmtId="2" fontId="2" fillId="4" borderId="39" xfId="37" applyNumberFormat="1" applyFont="1" applyFill="1" applyBorder="1" applyAlignment="1">
      <alignment horizontal="center"/>
      <protection/>
    </xf>
    <xf numFmtId="164" fontId="3" fillId="0" borderId="18" xfId="62" applyNumberFormat="1" applyFont="1" applyBorder="1" applyAlignment="1">
      <alignment horizontal="center" vertical="center" wrapText="1"/>
      <protection/>
    </xf>
    <xf numFmtId="168" fontId="3" fillId="0" borderId="33" xfId="62" applyNumberFormat="1" applyFont="1" applyBorder="1" applyAlignment="1">
      <alignment horizontal="center" vertical="center" wrapText="1"/>
      <protection/>
    </xf>
    <xf numFmtId="168" fontId="3" fillId="0" borderId="21" xfId="62" applyNumberFormat="1" applyFont="1" applyBorder="1" applyAlignment="1">
      <alignment horizontal="center" vertical="center" wrapText="1"/>
      <protection/>
    </xf>
    <xf numFmtId="164" fontId="3" fillId="0" borderId="24" xfId="62" applyNumberFormat="1" applyFont="1" applyBorder="1" applyAlignment="1">
      <alignment horizontal="center" vertical="center" wrapText="1"/>
      <protection/>
    </xf>
    <xf numFmtId="168" fontId="3" fillId="0" borderId="28" xfId="62" applyNumberFormat="1" applyFont="1" applyBorder="1" applyAlignment="1">
      <alignment horizontal="center" vertical="center" wrapText="1"/>
      <protection/>
    </xf>
    <xf numFmtId="4" fontId="3" fillId="0" borderId="21" xfId="62" applyNumberFormat="1" applyFont="1" applyBorder="1" applyAlignment="1">
      <alignment horizontal="center" vertical="center" wrapText="1" shrinkToFit="1"/>
      <protection/>
    </xf>
    <xf numFmtId="4" fontId="3" fillId="0" borderId="28" xfId="62" applyNumberFormat="1" applyFont="1" applyBorder="1" applyAlignment="1">
      <alignment horizontal="center" vertical="center" wrapText="1" shrinkToFit="1"/>
      <protection/>
    </xf>
    <xf numFmtId="4" fontId="3" fillId="0" borderId="33" xfId="62" applyNumberFormat="1" applyFont="1" applyBorder="1" applyAlignment="1">
      <alignment horizontal="center" vertical="center" wrapText="1" shrinkToFit="1"/>
      <protection/>
    </xf>
    <xf numFmtId="168" fontId="3" fillId="0" borderId="40" xfId="62" applyNumberFormat="1" applyFont="1" applyBorder="1" applyAlignment="1">
      <alignment horizontal="center" vertical="center" wrapText="1"/>
      <protection/>
    </xf>
    <xf numFmtId="164" fontId="3" fillId="0" borderId="41" xfId="62" applyNumberFormat="1" applyFont="1" applyBorder="1" applyAlignment="1">
      <alignment horizontal="center" vertical="center" wrapText="1"/>
      <protection/>
    </xf>
    <xf numFmtId="168" fontId="3" fillId="0" borderId="0" xfId="62" applyNumberFormat="1" applyFont="1" applyBorder="1" applyAlignment="1">
      <alignment horizontal="center" vertical="center" wrapText="1"/>
      <protection/>
    </xf>
    <xf numFmtId="168" fontId="3" fillId="0" borderId="42" xfId="62" applyNumberFormat="1" applyFont="1" applyBorder="1" applyAlignment="1">
      <alignment horizontal="center" vertical="center" wrapText="1"/>
      <protection/>
    </xf>
    <xf numFmtId="168" fontId="3" fillId="0" borderId="33" xfId="62" applyNumberFormat="1" applyFont="1" applyBorder="1" applyAlignment="1">
      <alignment horizontal="center" vertical="center" wrapText="1" shrinkToFit="1"/>
      <protection/>
    </xf>
    <xf numFmtId="164" fontId="3" fillId="0" borderId="33" xfId="62" applyNumberFormat="1" applyFont="1" applyBorder="1" applyAlignment="1">
      <alignment horizontal="center" vertical="center" wrapText="1" shrinkToFit="1"/>
      <protection/>
    </xf>
    <xf numFmtId="168" fontId="3" fillId="0" borderId="21" xfId="62" applyNumberFormat="1" applyFont="1" applyBorder="1" applyAlignment="1">
      <alignment horizontal="center" vertical="center" wrapText="1" shrinkToFit="1"/>
      <protection/>
    </xf>
    <xf numFmtId="168" fontId="3" fillId="0" borderId="28" xfId="62" applyNumberFormat="1" applyFont="1" applyBorder="1" applyAlignment="1">
      <alignment horizontal="center" vertical="center" wrapText="1" shrinkToFit="1"/>
      <protection/>
    </xf>
    <xf numFmtId="0" fontId="24" fillId="4" borderId="43" xfId="62" applyFont="1" applyFill="1" applyBorder="1" applyAlignment="1">
      <alignment horizontal="center" vertical="center" wrapText="1"/>
      <protection/>
    </xf>
    <xf numFmtId="0" fontId="24" fillId="4" borderId="44" xfId="62" applyFont="1" applyFill="1" applyBorder="1" applyAlignment="1">
      <alignment horizontal="center" vertical="center" wrapText="1"/>
      <protection/>
    </xf>
    <xf numFmtId="164" fontId="24" fillId="4" borderId="45" xfId="62" applyNumberFormat="1" applyFont="1" applyFill="1" applyBorder="1" applyAlignment="1">
      <alignment horizontal="center" vertical="center" wrapText="1"/>
      <protection/>
    </xf>
    <xf numFmtId="170" fontId="25" fillId="0" borderId="0" xfId="62" applyNumberFormat="1" applyFont="1" applyFill="1" applyBorder="1" applyAlignment="1" applyProtection="1">
      <alignment horizontal="center" vertical="center"/>
      <protection/>
    </xf>
    <xf numFmtId="3" fontId="3" fillId="0" borderId="25" xfId="62" applyNumberFormat="1" applyFont="1" applyBorder="1" applyAlignment="1">
      <alignment horizontal="center" vertical="center"/>
      <protection/>
    </xf>
    <xf numFmtId="0" fontId="24" fillId="4" borderId="46" xfId="62" applyFont="1" applyFill="1" applyBorder="1" applyAlignment="1">
      <alignment horizontal="center" vertical="center" wrapText="1"/>
      <protection/>
    </xf>
    <xf numFmtId="166" fontId="25" fillId="15" borderId="47" xfId="62" applyNumberFormat="1" applyFont="1" applyFill="1" applyBorder="1" applyAlignment="1">
      <alignment horizontal="center" vertical="center"/>
      <protection/>
    </xf>
    <xf numFmtId="3" fontId="25" fillId="15" borderId="48" xfId="62" applyNumberFormat="1" applyFont="1" applyFill="1" applyBorder="1" applyAlignment="1">
      <alignment horizontal="center" vertical="center"/>
      <protection/>
    </xf>
    <xf numFmtId="166" fontId="25" fillId="15" borderId="48" xfId="62" applyNumberFormat="1" applyFont="1" applyFill="1" applyBorder="1" applyAlignment="1">
      <alignment horizontal="center" vertical="center"/>
      <protection/>
    </xf>
    <xf numFmtId="166" fontId="25" fillId="0" borderId="49" xfId="62" applyNumberFormat="1" applyFont="1" applyFill="1" applyBorder="1" applyAlignment="1">
      <alignment horizontal="center" vertical="center"/>
      <protection/>
    </xf>
    <xf numFmtId="0" fontId="35" fillId="0" borderId="0" xfId="62" applyFont="1" applyAlignment="1">
      <alignment horizontal="left" vertical="center"/>
      <protection/>
    </xf>
    <xf numFmtId="3" fontId="3" fillId="0" borderId="26" xfId="62" applyNumberFormat="1" applyFont="1" applyFill="1" applyBorder="1" applyAlignment="1">
      <alignment horizontal="right" vertical="center" wrapText="1"/>
      <protection/>
    </xf>
    <xf numFmtId="4" fontId="3" fillId="0" borderId="50" xfId="62" applyNumberFormat="1" applyFont="1" applyFill="1" applyBorder="1" applyAlignment="1">
      <alignment horizontal="right" vertical="center" wrapText="1"/>
      <protection/>
    </xf>
    <xf numFmtId="0" fontId="3" fillId="0" borderId="51" xfId="62" applyFont="1" applyFill="1" applyBorder="1" applyAlignment="1">
      <alignment horizontal="left" vertical="center" wrapText="1"/>
      <protection/>
    </xf>
    <xf numFmtId="0" fontId="2" fillId="15" borderId="31" xfId="62" applyFont="1" applyFill="1" applyBorder="1" applyAlignment="1">
      <alignment horizontal="left" vertical="center" wrapText="1"/>
      <protection/>
    </xf>
    <xf numFmtId="0" fontId="0" fillId="0" borderId="52" xfId="0" applyBorder="1" applyAlignment="1">
      <alignment wrapText="1"/>
    </xf>
    <xf numFmtId="0" fontId="2" fillId="4" borderId="31" xfId="62" applyFont="1" applyFill="1" applyBorder="1" applyAlignment="1">
      <alignment horizontal="center" vertical="center" wrapText="1"/>
      <protection/>
    </xf>
    <xf numFmtId="0" fontId="2" fillId="4" borderId="53" xfId="62" applyFont="1" applyFill="1" applyBorder="1" applyAlignment="1">
      <alignment horizontal="center" vertical="center" wrapText="1"/>
      <protection/>
    </xf>
    <xf numFmtId="0" fontId="2" fillId="4" borderId="52" xfId="62" applyFont="1" applyFill="1" applyBorder="1" applyAlignment="1">
      <alignment horizontal="center" vertical="center" wrapText="1"/>
      <protection/>
    </xf>
    <xf numFmtId="0" fontId="2" fillId="20" borderId="54" xfId="62" applyFont="1" applyFill="1" applyBorder="1" applyAlignment="1">
      <alignment horizontal="center" vertical="center"/>
      <protection/>
    </xf>
    <xf numFmtId="0" fontId="2" fillId="20" borderId="10" xfId="62" applyFont="1" applyFill="1" applyBorder="1" applyAlignment="1">
      <alignment horizontal="center" vertical="center"/>
      <protection/>
    </xf>
    <xf numFmtId="0" fontId="2" fillId="20" borderId="55" xfId="62" applyFont="1" applyFill="1" applyBorder="1" applyAlignment="1">
      <alignment horizontal="center" vertical="center"/>
      <protection/>
    </xf>
    <xf numFmtId="0" fontId="2" fillId="20" borderId="56" xfId="62" applyFont="1" applyFill="1" applyBorder="1" applyAlignment="1">
      <alignment horizontal="left" vertical="center"/>
      <protection/>
    </xf>
    <xf numFmtId="0" fontId="2" fillId="20" borderId="57" xfId="62" applyFont="1" applyFill="1" applyBorder="1" applyAlignment="1">
      <alignment horizontal="left" vertical="center"/>
      <protection/>
    </xf>
    <xf numFmtId="0" fontId="33" fillId="20" borderId="58" xfId="62" applyFont="1" applyFill="1" applyBorder="1" applyAlignment="1">
      <alignment horizontal="left" vertical="center"/>
      <protection/>
    </xf>
    <xf numFmtId="0" fontId="2" fillId="20" borderId="42" xfId="62" applyFont="1" applyFill="1" applyBorder="1" applyAlignment="1">
      <alignment horizontal="left" vertical="center"/>
      <protection/>
    </xf>
    <xf numFmtId="2" fontId="2" fillId="4" borderId="31" xfId="37" applyNumberFormat="1" applyFont="1" applyFill="1" applyBorder="1" applyAlignment="1">
      <alignment horizontal="center"/>
      <protection/>
    </xf>
    <xf numFmtId="2" fontId="2" fillId="4" borderId="53" xfId="37" applyNumberFormat="1" applyFont="1" applyFill="1" applyBorder="1" applyAlignment="1">
      <alignment horizontal="center"/>
      <protection/>
    </xf>
    <xf numFmtId="2" fontId="2" fillId="4" borderId="52" xfId="37" applyNumberFormat="1" applyFont="1" applyFill="1" applyBorder="1" applyAlignment="1">
      <alignment horizont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Comma" xfId="33"/>
    <cellStyle name="Comma [0]" xfId="34"/>
    <cellStyle name="Currency" xfId="35"/>
    <cellStyle name="Currency [0]" xfId="36"/>
    <cellStyle name="Normal_Int2. Figure 9-18 (web ver. 0.99)" xfId="37"/>
    <cellStyle name="Percent" xfId="38"/>
    <cellStyle name="강조색1" xfId="39"/>
    <cellStyle name="강조색2" xfId="40"/>
    <cellStyle name="강조색3" xfId="41"/>
    <cellStyle name="강조색4" xfId="42"/>
    <cellStyle name="강조색5" xfId="43"/>
    <cellStyle name="강조색6" xfId="44"/>
    <cellStyle name="경고문" xfId="45"/>
    <cellStyle name="계산" xfId="46"/>
    <cellStyle name="나쁨" xfId="47"/>
    <cellStyle name="메모" xfId="48"/>
    <cellStyle name="보통" xfId="49"/>
    <cellStyle name="설명 텍스트" xfId="50"/>
    <cellStyle name="셀 확인" xfId="51"/>
    <cellStyle name="연결된 셀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0" b="1" i="0" u="none" baseline="0">
                <a:solidFill>
                  <a:srgbClr val="000080"/>
                </a:solidFill>
              </a:rPr>
              <a:t>Altitude Maintenance Delta-V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27"/>
          <c:y val="0.05825"/>
          <c:w val="0.9205"/>
          <c:h val="0.8685"/>
        </c:manualLayout>
      </c:layout>
      <c:scatterChart>
        <c:scatterStyle val="smoothMarker"/>
        <c:varyColors val="0"/>
        <c:ser>
          <c:idx val="1"/>
          <c:order val="0"/>
          <c:tx>
            <c:v>Solar Min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Figure!$K$13:$K$113</c:f>
              <c:numCache/>
            </c:numRef>
          </c:xVal>
          <c:yVal>
            <c:numRef>
              <c:f>Figure!$Q$13:$Q$113</c:f>
              <c:numCache>
                <c:ptCount val="101"/>
                <c:pt idx="0">
                  <c:v>5544361.807658847</c:v>
                </c:pt>
                <c:pt idx="1">
                  <c:v>1981409.8543886854</c:v>
                </c:pt>
                <c:pt idx="2">
                  <c:v>708105.4057979464</c:v>
                </c:pt>
                <c:pt idx="3">
                  <c:v>253059.31887065264</c:v>
                </c:pt>
                <c:pt idx="4">
                  <c:v>90437.30060861152</c:v>
                </c:pt>
                <c:pt idx="5">
                  <c:v>32320.172954657835</c:v>
                </c:pt>
                <c:pt idx="6">
                  <c:v>15337.801346979482</c:v>
                </c:pt>
                <c:pt idx="7">
                  <c:v>10375.43982681688</c:v>
                </c:pt>
                <c:pt idx="8">
                  <c:v>7018.604098402068</c:v>
                </c:pt>
                <c:pt idx="9">
                  <c:v>4747.836941193532</c:v>
                </c:pt>
                <c:pt idx="10">
                  <c:v>3211.749479664237</c:v>
                </c:pt>
                <c:pt idx="11">
                  <c:v>2172.642872088979</c:v>
                </c:pt>
                <c:pt idx="12">
                  <c:v>1601.01015654485</c:v>
                </c:pt>
                <c:pt idx="13">
                  <c:v>1192.4643952727793</c:v>
                </c:pt>
                <c:pt idx="14">
                  <c:v>888.1729926871378</c:v>
                </c:pt>
                <c:pt idx="15">
                  <c:v>661.5314747374553</c:v>
                </c:pt>
                <c:pt idx="16">
                  <c:v>492.7246225754493</c:v>
                </c:pt>
                <c:pt idx="17">
                  <c:v>372.51833933289555</c:v>
                </c:pt>
                <c:pt idx="18">
                  <c:v>290.18136901850295</c:v>
                </c:pt>
                <c:pt idx="19">
                  <c:v>226.04358692597464</c:v>
                </c:pt>
                <c:pt idx="20">
                  <c:v>176.0822790827133</c:v>
                </c:pt>
                <c:pt idx="21">
                  <c:v>137.16392524179454</c:v>
                </c:pt>
                <c:pt idx="22">
                  <c:v>106.84764400702636</c:v>
                </c:pt>
                <c:pt idx="23">
                  <c:v>85.10842639822515</c:v>
                </c:pt>
                <c:pt idx="24">
                  <c:v>68.22557111673514</c:v>
                </c:pt>
                <c:pt idx="25">
                  <c:v>54.69184621276546</c:v>
                </c:pt>
                <c:pt idx="26">
                  <c:v>43.84284932335008</c:v>
                </c:pt>
                <c:pt idx="27">
                  <c:v>35.14598657388381</c:v>
                </c:pt>
                <c:pt idx="28">
                  <c:v>28.29300455480583</c:v>
                </c:pt>
                <c:pt idx="29">
                  <c:v>23.1138729265643</c:v>
                </c:pt>
                <c:pt idx="30">
                  <c:v>18.882832803298825</c:v>
                </c:pt>
                <c:pt idx="31">
                  <c:v>15.42632037687163</c:v>
                </c:pt>
                <c:pt idx="32">
                  <c:v>12.602546716194567</c:v>
                </c:pt>
                <c:pt idx="33">
                  <c:v>10.29568042560693</c:v>
                </c:pt>
                <c:pt idx="34">
                  <c:v>8.490209465588316</c:v>
                </c:pt>
                <c:pt idx="35">
                  <c:v>7.03421185609067</c:v>
                </c:pt>
                <c:pt idx="36">
                  <c:v>5.827915493504011</c:v>
                </c:pt>
                <c:pt idx="37">
                  <c:v>4.828495239244065</c:v>
                </c:pt>
                <c:pt idx="38">
                  <c:v>4.0004710103456365</c:v>
                </c:pt>
                <c:pt idx="39">
                  <c:v>3.3192452119522784</c:v>
                </c:pt>
                <c:pt idx="40">
                  <c:v>2.7860786319246245</c:v>
                </c:pt>
                <c:pt idx="41">
                  <c:v>2.338558043688778</c:v>
                </c:pt>
                <c:pt idx="42">
                  <c:v>1.9629249187594757</c:v>
                </c:pt>
                <c:pt idx="43">
                  <c:v>1.6476310633245872</c:v>
                </c:pt>
                <c:pt idx="44">
                  <c:v>1.3829835061373723</c:v>
                </c:pt>
                <c:pt idx="45">
                  <c:v>1.1699241266063005</c:v>
                </c:pt>
                <c:pt idx="46">
                  <c:v>0.9958764777999236</c:v>
                </c:pt>
                <c:pt idx="47">
                  <c:v>0.8477230511423666</c:v>
                </c:pt>
                <c:pt idx="48">
                  <c:v>0.7216111733600459</c:v>
                </c:pt>
                <c:pt idx="49">
                  <c:v>0.6142614243392719</c:v>
                </c:pt>
                <c:pt idx="50">
                  <c:v>0.5228823357430322</c:v>
                </c:pt>
                <c:pt idx="51">
                  <c:v>0.45273301437070806</c:v>
                </c:pt>
                <c:pt idx="52">
                  <c:v>0.39199550889851775</c:v>
                </c:pt>
                <c:pt idx="53">
                  <c:v>0.3394069619055582</c:v>
                </c:pt>
                <c:pt idx="54">
                  <c:v>0.29387397576674035</c:v>
                </c:pt>
                <c:pt idx="55">
                  <c:v>0.2544498715760129</c:v>
                </c:pt>
                <c:pt idx="56">
                  <c:v>0.2223133338945719</c:v>
                </c:pt>
                <c:pt idx="57">
                  <c:v>0.1964406282593752</c:v>
                </c:pt>
                <c:pt idx="58">
                  <c:v>0.17357926178661343</c:v>
                </c:pt>
                <c:pt idx="59">
                  <c:v>0.1533787088436702</c:v>
                </c:pt>
                <c:pt idx="60">
                  <c:v>0.1355292497010939</c:v>
                </c:pt>
                <c:pt idx="61">
                  <c:v>0.11975721969535531</c:v>
                </c:pt>
                <c:pt idx="62">
                  <c:v>0.10787646398378646</c:v>
                </c:pt>
                <c:pt idx="63">
                  <c:v>0.0974085015725497</c:v>
                </c:pt>
                <c:pt idx="64">
                  <c:v>0.08795645790408743</c:v>
                </c:pt>
                <c:pt idx="65">
                  <c:v>0.07942172351758033</c:v>
                </c:pt>
                <c:pt idx="66">
                  <c:v>0.07171526182889874</c:v>
                </c:pt>
                <c:pt idx="67">
                  <c:v>0.06518552168430203</c:v>
                </c:pt>
                <c:pt idx="68">
                  <c:v>0.060037769645583515</c:v>
                </c:pt>
                <c:pt idx="69">
                  <c:v>0.055296628743111</c:v>
                </c:pt>
                <c:pt idx="70">
                  <c:v>0.050929974294854574</c:v>
                </c:pt>
                <c:pt idx="71">
                  <c:v>0.046908220247481924</c:v>
                </c:pt>
                <c:pt idx="72">
                  <c:v>0.043204118515211616</c:v>
                </c:pt>
                <c:pt idx="73">
                  <c:v>0.040276561464216404</c:v>
                </c:pt>
                <c:pt idx="74">
                  <c:v>0.037677355727510804</c:v>
                </c:pt>
                <c:pt idx="75">
                  <c:v>0.03524594294885872</c:v>
                </c:pt>
                <c:pt idx="76">
                  <c:v>0.0329714874344023</c:v>
                </c:pt>
                <c:pt idx="77">
                  <c:v>0.03084385348543063</c:v>
                </c:pt>
                <c:pt idx="78">
                  <c:v>0.028923363616157403</c:v>
                </c:pt>
                <c:pt idx="79">
                  <c:v>0.027352845448802742</c:v>
                </c:pt>
                <c:pt idx="80">
                  <c:v>0.025867645846488495</c:v>
                </c:pt>
                <c:pt idx="81">
                  <c:v>0.024463127573268934</c:v>
                </c:pt>
                <c:pt idx="82">
                  <c:v>0.023134905566503453</c:v>
                </c:pt>
                <c:pt idx="83">
                  <c:v>0.021878833216258477</c:v>
                </c:pt>
                <c:pt idx="84">
                  <c:v>0.02079020548386819</c:v>
                </c:pt>
                <c:pt idx="85">
                  <c:v>0.01980308447156108</c:v>
                </c:pt>
                <c:pt idx="86">
                  <c:v>0.018862861185743963</c:v>
                </c:pt>
                <c:pt idx="87">
                  <c:v>0.017967306083497905</c:v>
                </c:pt>
                <c:pt idx="88">
                  <c:v>0.017114295687932712</c:v>
                </c:pt>
                <c:pt idx="89">
                  <c:v>0.016310370558913014</c:v>
                </c:pt>
                <c:pt idx="90">
                  <c:v>0.015609673552101603</c:v>
                </c:pt>
                <c:pt idx="91">
                  <c:v>0.014939101419725096</c:v>
                </c:pt>
                <c:pt idx="92">
                  <c:v>0.014297357979718366</c:v>
                </c:pt>
                <c:pt idx="93">
                  <c:v>0.013683202867606874</c:v>
                </c:pt>
                <c:pt idx="94">
                  <c:v>0.013095449130702144</c:v>
                </c:pt>
                <c:pt idx="95">
                  <c:v>0.012555516141481461</c:v>
                </c:pt>
                <c:pt idx="96">
                  <c:v>0.012055191280574749</c:v>
                </c:pt>
                <c:pt idx="97">
                  <c:v>0.011574821261157702</c:v>
                </c:pt>
                <c:pt idx="98">
                  <c:v>0.011113609475682866</c:v>
                </c:pt>
                <c:pt idx="99">
                  <c:v>0.010670791148568547</c:v>
                </c:pt>
                <c:pt idx="100">
                  <c:v>0.010245632062899628</c:v>
                </c:pt>
              </c:numCache>
            </c:numRef>
          </c:yVal>
          <c:smooth val="1"/>
        </c:ser>
        <c:ser>
          <c:idx val="0"/>
          <c:order val="1"/>
          <c:tx>
            <c:v>Solar Mean</c:v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Figure!$S$13:$S$113</c:f>
              <c:numCache/>
            </c:numRef>
          </c:xVal>
          <c:yVal>
            <c:numRef>
              <c:f>Figure!$Y$13:$Y$113</c:f>
              <c:numCache>
                <c:ptCount val="101"/>
                <c:pt idx="0">
                  <c:v>5525327.275800237</c:v>
                </c:pt>
                <c:pt idx="1">
                  <c:v>1999251.965009623</c:v>
                </c:pt>
                <c:pt idx="2">
                  <c:v>723398.979539054</c:v>
                </c:pt>
                <c:pt idx="3">
                  <c:v>261751.44364687355</c:v>
                </c:pt>
                <c:pt idx="4">
                  <c:v>94711.15018673494</c:v>
                </c:pt>
                <c:pt idx="5">
                  <c:v>34269.9889922237</c:v>
                </c:pt>
                <c:pt idx="6">
                  <c:v>16669.28916859018</c:v>
                </c:pt>
                <c:pt idx="7">
                  <c:v>11736.34355402932</c:v>
                </c:pt>
                <c:pt idx="8">
                  <c:v>8263.221028056138</c:v>
                </c:pt>
                <c:pt idx="9">
                  <c:v>5817.9066038205965</c:v>
                </c:pt>
                <c:pt idx="10">
                  <c:v>4096.235700729996</c:v>
                </c:pt>
                <c:pt idx="11">
                  <c:v>2884.057714045577</c:v>
                </c:pt>
                <c:pt idx="12">
                  <c:v>2221.382338240821</c:v>
                </c:pt>
                <c:pt idx="13">
                  <c:v>1730.2881613126517</c:v>
                </c:pt>
                <c:pt idx="14">
                  <c:v>1347.7655984866915</c:v>
                </c:pt>
                <c:pt idx="15">
                  <c:v>1049.8109636257025</c:v>
                </c:pt>
                <c:pt idx="16">
                  <c:v>817.727579500009</c:v>
                </c:pt>
                <c:pt idx="17">
                  <c:v>645.6840907155342</c:v>
                </c:pt>
                <c:pt idx="18">
                  <c:v>523.9122093348495</c:v>
                </c:pt>
                <c:pt idx="19">
                  <c:v>425.10650531800246</c:v>
                </c:pt>
                <c:pt idx="20">
                  <c:v>344.93540852337736</c:v>
                </c:pt>
                <c:pt idx="21">
                  <c:v>279.88433948428127</c:v>
                </c:pt>
                <c:pt idx="22">
                  <c:v>227.10160887805748</c:v>
                </c:pt>
                <c:pt idx="23">
                  <c:v>187.8158786832936</c:v>
                </c:pt>
                <c:pt idx="24">
                  <c:v>156.17372130459938</c:v>
                </c:pt>
                <c:pt idx="25">
                  <c:v>129.86269044089426</c:v>
                </c:pt>
                <c:pt idx="26">
                  <c:v>107.98454842089873</c:v>
                </c:pt>
                <c:pt idx="27">
                  <c:v>89.79240783260381</c:v>
                </c:pt>
                <c:pt idx="28">
                  <c:v>74.93514195661167</c:v>
                </c:pt>
                <c:pt idx="29">
                  <c:v>63.331125647052055</c:v>
                </c:pt>
                <c:pt idx="30">
                  <c:v>53.52413466343338</c:v>
                </c:pt>
                <c:pt idx="31">
                  <c:v>45.23586243032933</c:v>
                </c:pt>
                <c:pt idx="32">
                  <c:v>38.23110626348541</c:v>
                </c:pt>
                <c:pt idx="33">
                  <c:v>32.31109110470607</c:v>
                </c:pt>
                <c:pt idx="34">
                  <c:v>27.51693070939064</c:v>
                </c:pt>
                <c:pt idx="35">
                  <c:v>23.523695093062504</c:v>
                </c:pt>
                <c:pt idx="36">
                  <c:v>20.10999002693069</c:v>
                </c:pt>
                <c:pt idx="37">
                  <c:v>17.191704162962676</c:v>
                </c:pt>
                <c:pt idx="38">
                  <c:v>14.696934591828432</c:v>
                </c:pt>
                <c:pt idx="39">
                  <c:v>12.576693087401805</c:v>
                </c:pt>
                <c:pt idx="40">
                  <c:v>10.848153514121593</c:v>
                </c:pt>
                <c:pt idx="41">
                  <c:v>9.357200474190545</c:v>
                </c:pt>
                <c:pt idx="42">
                  <c:v>8.071175603534611</c:v>
                </c:pt>
                <c:pt idx="43">
                  <c:v>6.9619100345681995</c:v>
                </c:pt>
                <c:pt idx="44">
                  <c:v>6.0051071876126985</c:v>
                </c:pt>
                <c:pt idx="45">
                  <c:v>5.201683635456751</c:v>
                </c:pt>
                <c:pt idx="46">
                  <c:v>4.520972911109696</c:v>
                </c:pt>
                <c:pt idx="47">
                  <c:v>3.929349100894602</c:v>
                </c:pt>
                <c:pt idx="48">
                  <c:v>3.415152207220006</c:v>
                </c:pt>
                <c:pt idx="49">
                  <c:v>2.968248451293809</c:v>
                </c:pt>
                <c:pt idx="50">
                  <c:v>2.579830485069961</c:v>
                </c:pt>
                <c:pt idx="51">
                  <c:v>2.2585612736484038</c:v>
                </c:pt>
                <c:pt idx="52">
                  <c:v>1.9773034090063142</c:v>
                </c:pt>
                <c:pt idx="53">
                  <c:v>1.7310733963871003</c:v>
                </c:pt>
                <c:pt idx="54">
                  <c:v>1.515508498967836</c:v>
                </c:pt>
                <c:pt idx="55">
                  <c:v>1.326789407741525</c:v>
                </c:pt>
                <c:pt idx="56">
                  <c:v>1.1655764465658802</c:v>
                </c:pt>
                <c:pt idx="57">
                  <c:v>1.028367354953445</c:v>
                </c:pt>
                <c:pt idx="58">
                  <c:v>0.9073117189915603</c:v>
                </c:pt>
                <c:pt idx="59">
                  <c:v>0.800507632051278</c:v>
                </c:pt>
                <c:pt idx="60">
                  <c:v>0.7062771394914967</c:v>
                </c:pt>
                <c:pt idx="61">
                  <c:v>0.6231398654217006</c:v>
                </c:pt>
                <c:pt idx="62">
                  <c:v>0.5541317007324638</c:v>
                </c:pt>
                <c:pt idx="63">
                  <c:v>0.4932512691749902</c:v>
                </c:pt>
                <c:pt idx="64">
                  <c:v>0.4390602654015612</c:v>
                </c:pt>
                <c:pt idx="65">
                  <c:v>0.39082358728057726</c:v>
                </c:pt>
                <c:pt idx="66">
                  <c:v>0.3478869221640231</c:v>
                </c:pt>
                <c:pt idx="67">
                  <c:v>0.3107289445072184</c:v>
                </c:pt>
                <c:pt idx="68">
                  <c:v>0.27944552077698104</c:v>
                </c:pt>
                <c:pt idx="69">
                  <c:v>0.2513120399269042</c:v>
                </c:pt>
                <c:pt idx="70">
                  <c:v>0.22601129101959436</c:v>
                </c:pt>
                <c:pt idx="71">
                  <c:v>0.20325801172867486</c:v>
                </c:pt>
                <c:pt idx="72">
                  <c:v>0.1827956701205827</c:v>
                </c:pt>
                <c:pt idx="73">
                  <c:v>0.16588218163475446</c:v>
                </c:pt>
                <c:pt idx="74">
                  <c:v>0.15092208944600713</c:v>
                </c:pt>
                <c:pt idx="75">
                  <c:v>0.13731139177762744</c:v>
                </c:pt>
                <c:pt idx="76">
                  <c:v>0.12492835361921223</c:v>
                </c:pt>
                <c:pt idx="77">
                  <c:v>0.11366222409227039</c:v>
                </c:pt>
                <c:pt idx="78">
                  <c:v>0.1036942033734838</c:v>
                </c:pt>
                <c:pt idx="79">
                  <c:v>0.09550635808620858</c:v>
                </c:pt>
                <c:pt idx="80">
                  <c:v>0.08796517484640404</c:v>
                </c:pt>
                <c:pt idx="81">
                  <c:v>0.08101957018901616</c:v>
                </c:pt>
                <c:pt idx="82">
                  <c:v>0.07462249692909877</c:v>
                </c:pt>
                <c:pt idx="83">
                  <c:v>0.0687306251673993</c:v>
                </c:pt>
                <c:pt idx="84">
                  <c:v>0.06380539077497809</c:v>
                </c:pt>
                <c:pt idx="85">
                  <c:v>0.059467279005299335</c:v>
                </c:pt>
                <c:pt idx="86">
                  <c:v>0.05542419988795848</c:v>
                </c:pt>
                <c:pt idx="87">
                  <c:v>0.051656082396890075</c:v>
                </c:pt>
                <c:pt idx="88">
                  <c:v>0.04814422135781888</c:v>
                </c:pt>
                <c:pt idx="89">
                  <c:v>0.04492354163787544</c:v>
                </c:pt>
                <c:pt idx="90">
                  <c:v>0.04231127381968319</c:v>
                </c:pt>
                <c:pt idx="91">
                  <c:v>0.039850968044532975</c:v>
                </c:pt>
                <c:pt idx="92">
                  <c:v>0.037533780633512696</c:v>
                </c:pt>
                <c:pt idx="93">
                  <c:v>0.03535138280228427</c:v>
                </c:pt>
                <c:pt idx="94">
                  <c:v>0.03329593066954867</c:v>
                </c:pt>
                <c:pt idx="95">
                  <c:v>0.03150946362522386</c:v>
                </c:pt>
                <c:pt idx="96">
                  <c:v>0.029932505531159125</c:v>
                </c:pt>
                <c:pt idx="97">
                  <c:v>0.02843451238279052</c:v>
                </c:pt>
                <c:pt idx="98">
                  <c:v>0.027011527835834173</c:v>
                </c:pt>
                <c:pt idx="99">
                  <c:v>0.025659793886114036</c:v>
                </c:pt>
                <c:pt idx="100">
                  <c:v>0.02437574092019018</c:v>
                </c:pt>
              </c:numCache>
            </c:numRef>
          </c:yVal>
          <c:smooth val="1"/>
        </c:ser>
        <c:ser>
          <c:idx val="2"/>
          <c:order val="2"/>
          <c:tx>
            <c:v>Solar Max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Figure!$AA$13:$AA$113</c:f>
              <c:numCache/>
            </c:numRef>
          </c:xVal>
          <c:yVal>
            <c:numRef>
              <c:f>Figure!$AG$13:$AG$113</c:f>
              <c:numCache>
                <c:ptCount val="101"/>
                <c:pt idx="0">
                  <c:v>5498854.492414365</c:v>
                </c:pt>
                <c:pt idx="1">
                  <c:v>2022803.8322119475</c:v>
                </c:pt>
                <c:pt idx="2">
                  <c:v>744108.2910853763</c:v>
                </c:pt>
                <c:pt idx="3">
                  <c:v>273728.0812086777</c:v>
                </c:pt>
                <c:pt idx="4">
                  <c:v>100693.95377056352</c:v>
                </c:pt>
                <c:pt idx="5">
                  <c:v>37041.474281855124</c:v>
                </c:pt>
                <c:pt idx="6">
                  <c:v>18465.684128735167</c:v>
                </c:pt>
                <c:pt idx="7">
                  <c:v>13459.615950629675</c:v>
                </c:pt>
                <c:pt idx="8">
                  <c:v>9810.717178765955</c:v>
                </c:pt>
                <c:pt idx="9">
                  <c:v>7151.047520824499</c:v>
                </c:pt>
                <c:pt idx="10">
                  <c:v>5212.419845801397</c:v>
                </c:pt>
                <c:pt idx="11">
                  <c:v>3799.355490606584</c:v>
                </c:pt>
                <c:pt idx="12">
                  <c:v>3029.560161961112</c:v>
                </c:pt>
                <c:pt idx="13">
                  <c:v>2443.0076668242314</c:v>
                </c:pt>
                <c:pt idx="14">
                  <c:v>1970.0211435136214</c:v>
                </c:pt>
                <c:pt idx="15">
                  <c:v>1588.611679887157</c:v>
                </c:pt>
                <c:pt idx="16">
                  <c:v>1281.048049648101</c:v>
                </c:pt>
                <c:pt idx="17">
                  <c:v>1045.9867815981397</c:v>
                </c:pt>
                <c:pt idx="18">
                  <c:v>875.6133719456906</c:v>
                </c:pt>
                <c:pt idx="19">
                  <c:v>732.9922319455438</c:v>
                </c:pt>
                <c:pt idx="20">
                  <c:v>613.6025484156726</c:v>
                </c:pt>
                <c:pt idx="21">
                  <c:v>513.6599802285024</c:v>
                </c:pt>
                <c:pt idx="22">
                  <c:v>429.99667580109644</c:v>
                </c:pt>
                <c:pt idx="23">
                  <c:v>365.8695530212686</c:v>
                </c:pt>
                <c:pt idx="24">
                  <c:v>312.75806575617867</c:v>
                </c:pt>
                <c:pt idx="25">
                  <c:v>267.35699568490486</c:v>
                </c:pt>
                <c:pt idx="26">
                  <c:v>228.5469179739476</c:v>
                </c:pt>
                <c:pt idx="27">
                  <c:v>195.37094023762296</c:v>
                </c:pt>
                <c:pt idx="28">
                  <c:v>167.52496644419247</c:v>
                </c:pt>
                <c:pt idx="29">
                  <c:v>145.20099020819816</c:v>
                </c:pt>
                <c:pt idx="30">
                  <c:v>125.85207809571257</c:v>
                </c:pt>
                <c:pt idx="31">
                  <c:v>109.08171984000694</c:v>
                </c:pt>
                <c:pt idx="32">
                  <c:v>94.546255351011</c:v>
                </c:pt>
                <c:pt idx="33">
                  <c:v>81.94782984604582</c:v>
                </c:pt>
                <c:pt idx="34">
                  <c:v>71.50222044598492</c:v>
                </c:pt>
                <c:pt idx="35">
                  <c:v>62.59598173589903</c:v>
                </c:pt>
                <c:pt idx="36">
                  <c:v>54.79919060776782</c:v>
                </c:pt>
                <c:pt idx="37">
                  <c:v>47.97363129476292</c:v>
                </c:pt>
                <c:pt idx="38">
                  <c:v>41.99830859667498</c:v>
                </c:pt>
                <c:pt idx="39">
                  <c:v>36.79807022205927</c:v>
                </c:pt>
                <c:pt idx="40">
                  <c:v>32.458263417220685</c:v>
                </c:pt>
                <c:pt idx="41">
                  <c:v>28.630324435366237</c:v>
                </c:pt>
                <c:pt idx="42">
                  <c:v>25.253873964973813</c:v>
                </c:pt>
                <c:pt idx="43">
                  <c:v>22.275655682526946</c:v>
                </c:pt>
                <c:pt idx="44">
                  <c:v>19.648695862546425</c:v>
                </c:pt>
                <c:pt idx="45">
                  <c:v>17.389781066153816</c:v>
                </c:pt>
                <c:pt idx="46">
                  <c:v>15.431934285644486</c:v>
                </c:pt>
                <c:pt idx="47">
                  <c:v>13.694537094928156</c:v>
                </c:pt>
                <c:pt idx="48">
                  <c:v>12.152764633078226</c:v>
                </c:pt>
                <c:pt idx="49">
                  <c:v>10.784587878723013</c:v>
                </c:pt>
                <c:pt idx="50">
                  <c:v>9.570458739980227</c:v>
                </c:pt>
                <c:pt idx="51">
                  <c:v>8.536363598433336</c:v>
                </c:pt>
                <c:pt idx="52">
                  <c:v>7.614016016937656</c:v>
                </c:pt>
                <c:pt idx="53">
                  <c:v>6.791338790012584</c:v>
                </c:pt>
                <c:pt idx="54">
                  <c:v>6.057560121752026</c:v>
                </c:pt>
                <c:pt idx="55">
                  <c:v>5.403072508551443</c:v>
                </c:pt>
                <c:pt idx="56">
                  <c:v>4.829149522920711</c:v>
                </c:pt>
                <c:pt idx="57">
                  <c:v>4.327218441117799</c:v>
                </c:pt>
                <c:pt idx="58">
                  <c:v>3.8774633877322398</c:v>
                </c:pt>
                <c:pt idx="59">
                  <c:v>3.474459951623737</c:v>
                </c:pt>
                <c:pt idx="60">
                  <c:v>3.1133477358460673</c:v>
                </c:pt>
                <c:pt idx="61">
                  <c:v>2.789771705412777</c:v>
                </c:pt>
                <c:pt idx="62">
                  <c:v>2.509671180982679</c:v>
                </c:pt>
                <c:pt idx="63">
                  <c:v>2.2588063188864362</c:v>
                </c:pt>
                <c:pt idx="64">
                  <c:v>2.033021039349624</c:v>
                </c:pt>
                <c:pt idx="65">
                  <c:v>1.8298077350917354</c:v>
                </c:pt>
                <c:pt idx="66">
                  <c:v>1.646909559159229</c:v>
                </c:pt>
                <c:pt idx="67">
                  <c:v>1.4845325870653967</c:v>
                </c:pt>
                <c:pt idx="68">
                  <c:v>1.3422097910235211</c:v>
                </c:pt>
                <c:pt idx="69">
                  <c:v>1.213533499781232</c:v>
                </c:pt>
                <c:pt idx="70">
                  <c:v>1.0971950374903185</c:v>
                </c:pt>
                <c:pt idx="71">
                  <c:v>0.9920112468602749</c:v>
                </c:pt>
                <c:pt idx="72">
                  <c:v>0.8969124484912075</c:v>
                </c:pt>
                <c:pt idx="73">
                  <c:v>0.813931723140333</c:v>
                </c:pt>
                <c:pt idx="74">
                  <c:v>0.739409135052576</c:v>
                </c:pt>
                <c:pt idx="75">
                  <c:v>0.6717108095532903</c:v>
                </c:pt>
                <c:pt idx="76">
                  <c:v>0.6102117279093714</c:v>
                </c:pt>
                <c:pt idx="77">
                  <c:v>0.5543441248243202</c:v>
                </c:pt>
                <c:pt idx="78">
                  <c:v>0.5041887345682213</c:v>
                </c:pt>
                <c:pt idx="79">
                  <c:v>0.46047587211984803</c:v>
                </c:pt>
                <c:pt idx="80">
                  <c:v>0.42055354786554755</c:v>
                </c:pt>
                <c:pt idx="81">
                  <c:v>0.3840930086165462</c:v>
                </c:pt>
                <c:pt idx="82">
                  <c:v>0.35079401915061925</c:v>
                </c:pt>
                <c:pt idx="83">
                  <c:v>0.3203823879328218</c:v>
                </c:pt>
                <c:pt idx="84">
                  <c:v>0.29375185194528286</c:v>
                </c:pt>
                <c:pt idx="85">
                  <c:v>0.26986135119696136</c:v>
                </c:pt>
                <c:pt idx="86">
                  <c:v>0.24791422020233692</c:v>
                </c:pt>
                <c:pt idx="87">
                  <c:v>0.22775234380087034</c:v>
                </c:pt>
                <c:pt idx="88">
                  <c:v>0.2092304739685881</c:v>
                </c:pt>
                <c:pt idx="89">
                  <c:v>0.19235295590253548</c:v>
                </c:pt>
                <c:pt idx="90">
                  <c:v>0.17785368345969305</c:v>
                </c:pt>
                <c:pt idx="91">
                  <c:v>0.16444759483186078</c:v>
                </c:pt>
                <c:pt idx="92">
                  <c:v>0.152052249114155</c:v>
                </c:pt>
                <c:pt idx="93">
                  <c:v>0.14059142407791012</c:v>
                </c:pt>
                <c:pt idx="94">
                  <c:v>0.12999464696638147</c:v>
                </c:pt>
                <c:pt idx="95">
                  <c:v>0.12066118523020282</c:v>
                </c:pt>
                <c:pt idx="96">
                  <c:v>0.11234408668335727</c:v>
                </c:pt>
                <c:pt idx="97">
                  <c:v>0.1046004376065854</c:v>
                </c:pt>
                <c:pt idx="98">
                  <c:v>0.09739068846873232</c:v>
                </c:pt>
                <c:pt idx="99">
                  <c:v>0.09067801817863384</c:v>
                </c:pt>
                <c:pt idx="100">
                  <c:v>0.08442814579888883</c:v>
                </c:pt>
              </c:numCache>
            </c:numRef>
          </c:yVal>
          <c:smooth val="1"/>
        </c:ser>
        <c:axId val="51004115"/>
        <c:axId val="56383852"/>
      </c:scatterChart>
      <c:valAx>
        <c:axId val="51004115"/>
        <c:scaling>
          <c:orientation val="minMax"/>
          <c:max val="1000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80"/>
                    </a:solidFill>
                  </a:rPr>
                  <a:t>Altitude (km)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1" i="0" u="none" baseline="0">
                <a:solidFill>
                  <a:srgbClr val="000080"/>
                </a:solidFill>
              </a:defRPr>
            </a:pPr>
          </a:p>
        </c:txPr>
        <c:crossAx val="56383852"/>
        <c:crossesAt val="0.001"/>
        <c:crossBetween val="midCat"/>
        <c:dispUnits/>
      </c:valAx>
      <c:valAx>
        <c:axId val="56383852"/>
        <c:scaling>
          <c:logBase val="10"/>
          <c:orientation val="minMax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80"/>
                    </a:solidFill>
                  </a:rPr>
                  <a:t>Delta-V per year (m/s per year)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minorGridlines>
          <c:spPr>
            <a:ln w="3175">
              <a:solidFill>
                <a:srgbClr val="969696"/>
              </a:solidFill>
            </a:ln>
          </c:spPr>
        </c:min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25" b="1" i="0" u="none" baseline="0">
                <a:solidFill>
                  <a:srgbClr val="000080"/>
                </a:solidFill>
              </a:defRPr>
            </a:pPr>
          </a:p>
        </c:txPr>
        <c:crossAx val="51004115"/>
        <c:crossesAt val="0.001"/>
        <c:crossBetween val="midCat"/>
        <c:dispUnits/>
      </c:valAx>
      <c:spPr>
        <a:solidFill>
          <a:srgbClr val="CCFFCC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6475"/>
          <c:y val="0.08525"/>
          <c:w val="0.148"/>
          <c:h val="0.08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9525</xdr:rowOff>
    </xdr:from>
    <xdr:to>
      <xdr:col>8</xdr:col>
      <xdr:colOff>628650</xdr:colOff>
      <xdr:row>50</xdr:row>
      <xdr:rowOff>114300</xdr:rowOff>
    </xdr:to>
    <xdr:graphicFrame>
      <xdr:nvGraphicFramePr>
        <xdr:cNvPr id="1" name="Chart 1"/>
        <xdr:cNvGraphicFramePr/>
      </xdr:nvGraphicFramePr>
      <xdr:xfrm>
        <a:off x="28575" y="1952625"/>
        <a:ext cx="7620000" cy="701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1.140625" style="3" customWidth="1"/>
    <col min="2" max="2" width="14.140625" style="3" bestFit="1" customWidth="1"/>
    <col min="3" max="3" width="14.140625" style="3" customWidth="1"/>
    <col min="4" max="4" width="17.421875" style="3" customWidth="1"/>
    <col min="5" max="5" width="12.140625" style="3" bestFit="1" customWidth="1"/>
    <col min="6" max="6" width="14.421875" style="3" customWidth="1"/>
    <col min="7" max="7" width="9.421875" style="3" customWidth="1"/>
    <col min="8" max="8" width="12.421875" style="3" bestFit="1" customWidth="1"/>
    <col min="9" max="9" width="9.57421875" style="3" customWidth="1"/>
    <col min="10" max="10" width="8.421875" style="3" customWidth="1"/>
    <col min="11" max="11" width="10.28125" style="3" customWidth="1"/>
    <col min="12" max="12" width="16.00390625" style="3" customWidth="1"/>
    <col min="13" max="13" width="11.57421875" style="3" bestFit="1" customWidth="1"/>
    <col min="14" max="14" width="10.57421875" style="3" customWidth="1"/>
    <col min="15" max="15" width="10.57421875" style="3" bestFit="1" customWidth="1"/>
    <col min="16" max="16" width="12.421875" style="3" bestFit="1" customWidth="1"/>
    <col min="17" max="17" width="13.7109375" style="3" customWidth="1"/>
    <col min="18" max="18" width="12.421875" style="3" bestFit="1" customWidth="1"/>
    <col min="19" max="19" width="9.8515625" style="3" bestFit="1" customWidth="1"/>
    <col min="20" max="20" width="14.421875" style="3" bestFit="1" customWidth="1"/>
    <col min="21" max="21" width="8.421875" style="3" bestFit="1" customWidth="1"/>
    <col min="22" max="23" width="10.421875" style="3" bestFit="1" customWidth="1"/>
    <col min="24" max="24" width="12.421875" style="3" bestFit="1" customWidth="1"/>
    <col min="25" max="25" width="12.28125" style="3" bestFit="1" customWidth="1"/>
    <col min="26" max="26" width="12.421875" style="3" bestFit="1" customWidth="1"/>
    <col min="27" max="27" width="10.421875" style="3" bestFit="1" customWidth="1"/>
    <col min="28" max="28" width="14.421875" style="3" bestFit="1" customWidth="1"/>
    <col min="29" max="29" width="8.421875" style="3" bestFit="1" customWidth="1"/>
    <col min="30" max="30" width="10.57421875" style="3" bestFit="1" customWidth="1"/>
    <col min="31" max="31" width="10.421875" style="3" bestFit="1" customWidth="1"/>
    <col min="32" max="32" width="12.421875" style="3" bestFit="1" customWidth="1"/>
    <col min="33" max="33" width="12.28125" style="3" bestFit="1" customWidth="1"/>
    <col min="34" max="16384" width="9.140625" style="3" customWidth="1"/>
  </cols>
  <sheetData>
    <row r="1" spans="1:33" ht="13.5" customHeight="1">
      <c r="A1" s="56" t="s">
        <v>36</v>
      </c>
      <c r="B1" s="57"/>
      <c r="C1" s="57"/>
      <c r="D1" s="57"/>
      <c r="E1" s="57"/>
      <c r="F1" s="144" t="s">
        <v>0</v>
      </c>
      <c r="G1" s="145"/>
      <c r="H1" s="145"/>
      <c r="I1" s="146"/>
      <c r="J1" s="57"/>
      <c r="O1" s="2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</row>
    <row r="2" spans="1:33" ht="13.5" customHeight="1">
      <c r="A2" s="58" t="s">
        <v>1</v>
      </c>
      <c r="B2" s="57"/>
      <c r="C2" s="57"/>
      <c r="D2" s="57"/>
      <c r="E2" s="57"/>
      <c r="F2" s="147" t="s">
        <v>2</v>
      </c>
      <c r="G2" s="148"/>
      <c r="H2" s="137">
        <v>6378.1366</v>
      </c>
      <c r="I2" s="138" t="s">
        <v>3</v>
      </c>
      <c r="J2" s="57"/>
      <c r="O2" s="4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</row>
    <row r="3" spans="1:33" ht="13.5" customHeight="1" thickBot="1">
      <c r="A3" s="58" t="s">
        <v>34</v>
      </c>
      <c r="B3" s="57"/>
      <c r="C3" s="57"/>
      <c r="D3" s="57"/>
      <c r="E3" s="57"/>
      <c r="F3" s="149" t="s">
        <v>33</v>
      </c>
      <c r="G3" s="150"/>
      <c r="H3" s="136">
        <v>398600.4356</v>
      </c>
      <c r="I3" s="59" t="s">
        <v>30</v>
      </c>
      <c r="J3" s="57"/>
      <c r="O3" s="6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</row>
    <row r="4" spans="1:33" ht="13.5" customHeight="1">
      <c r="A4" s="135" t="s">
        <v>35</v>
      </c>
      <c r="B4" s="57"/>
      <c r="C4" s="57"/>
      <c r="D4" s="57"/>
      <c r="E4" s="57"/>
      <c r="F4" s="60"/>
      <c r="G4" s="60"/>
      <c r="H4" s="6"/>
      <c r="I4" s="5"/>
      <c r="J4" s="57"/>
      <c r="K4" s="57"/>
      <c r="L4" s="6"/>
      <c r="M4" s="5"/>
      <c r="N4" s="5"/>
      <c r="O4" s="6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</row>
    <row r="5" spans="1:33" ht="13.5" customHeight="1" thickBot="1">
      <c r="A5" s="57"/>
      <c r="B5" s="57"/>
      <c r="C5" s="57"/>
      <c r="D5" s="57"/>
      <c r="E5" s="61"/>
      <c r="F5" s="62"/>
      <c r="G5" s="63"/>
      <c r="H5" s="64"/>
      <c r="I5" s="57"/>
      <c r="J5" s="57"/>
      <c r="K5" s="57"/>
      <c r="L5" s="65"/>
      <c r="M5" s="5"/>
      <c r="N5" s="5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</row>
    <row r="6" spans="1:33" ht="13.5" customHeight="1" thickBot="1">
      <c r="A6" s="139" t="s">
        <v>4</v>
      </c>
      <c r="B6" s="140"/>
      <c r="C6" s="57"/>
      <c r="D6" s="57"/>
      <c r="E6" s="66"/>
      <c r="F6" s="67"/>
      <c r="G6" s="64"/>
      <c r="H6" s="63"/>
      <c r="I6" s="57"/>
      <c r="J6" s="57"/>
      <c r="K6" s="57"/>
      <c r="L6" s="65"/>
      <c r="M6" s="5"/>
      <c r="N6" s="5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</row>
    <row r="7" spans="1:33" ht="12.75" customHeight="1" thickBot="1">
      <c r="A7" s="68"/>
      <c r="B7" s="68"/>
      <c r="C7" s="57"/>
      <c r="D7" s="57"/>
      <c r="E7" s="57"/>
      <c r="F7" s="57"/>
      <c r="G7" s="57"/>
      <c r="H7" s="57"/>
      <c r="I7" s="57"/>
      <c r="J7" s="57"/>
      <c r="K7" s="57"/>
      <c r="L7" s="69"/>
      <c r="M7" s="5"/>
      <c r="N7" s="5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</row>
    <row r="8" spans="1:32" ht="29.25" customHeight="1">
      <c r="A8" s="130" t="s">
        <v>31</v>
      </c>
      <c r="B8" s="70" t="s">
        <v>24</v>
      </c>
      <c r="C8" s="70" t="s">
        <v>25</v>
      </c>
      <c r="D8" s="100" t="s">
        <v>32</v>
      </c>
      <c r="E8" s="77"/>
      <c r="F8" s="77"/>
      <c r="G8" s="77"/>
      <c r="H8" s="77"/>
      <c r="I8" s="71"/>
      <c r="J8" s="71"/>
      <c r="K8" s="65"/>
      <c r="L8" s="5"/>
      <c r="M8" s="5"/>
      <c r="N8" s="72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</row>
    <row r="9" spans="1:32" ht="16.5" customHeight="1" thickBot="1">
      <c r="A9" s="131">
        <v>1</v>
      </c>
      <c r="B9" s="132">
        <v>100</v>
      </c>
      <c r="C9" s="133">
        <v>1</v>
      </c>
      <c r="D9" s="134">
        <f>B9/(A9*C9)</f>
        <v>100</v>
      </c>
      <c r="E9" s="128"/>
      <c r="F9" s="102"/>
      <c r="G9" s="103"/>
      <c r="H9" s="101"/>
      <c r="I9" s="68"/>
      <c r="J9" s="68"/>
      <c r="K9" s="65"/>
      <c r="L9" s="5"/>
      <c r="M9" s="5"/>
      <c r="N9" s="71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</row>
    <row r="10" spans="1:33" ht="13.5" thickBot="1">
      <c r="A10" s="68"/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5"/>
      <c r="M10" s="5"/>
      <c r="N10" s="5"/>
      <c r="O10" s="71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</row>
    <row r="11" spans="1:33" ht="18" customHeight="1" thickBot="1">
      <c r="A11" s="68"/>
      <c r="B11" s="68"/>
      <c r="C11" s="68"/>
      <c r="D11" s="68"/>
      <c r="E11" s="68"/>
      <c r="F11" s="68"/>
      <c r="G11" s="68"/>
      <c r="H11" s="68"/>
      <c r="I11" s="68"/>
      <c r="J11" s="75"/>
      <c r="K11" s="141" t="s">
        <v>21</v>
      </c>
      <c r="L11" s="142"/>
      <c r="M11" s="142"/>
      <c r="N11" s="142"/>
      <c r="O11" s="142"/>
      <c r="P11" s="142"/>
      <c r="Q11" s="143"/>
      <c r="R11" s="2"/>
      <c r="S11" s="141" t="s">
        <v>23</v>
      </c>
      <c r="T11" s="142"/>
      <c r="U11" s="142"/>
      <c r="V11" s="142"/>
      <c r="W11" s="142"/>
      <c r="X11" s="142"/>
      <c r="Y11" s="143"/>
      <c r="Z11" s="2"/>
      <c r="AA11" s="141" t="s">
        <v>22</v>
      </c>
      <c r="AB11" s="142"/>
      <c r="AC11" s="142"/>
      <c r="AD11" s="142"/>
      <c r="AE11" s="142"/>
      <c r="AF11" s="142"/>
      <c r="AG11" s="143"/>
    </row>
    <row r="12" spans="1:33" ht="42" customHeight="1">
      <c r="A12" s="57"/>
      <c r="B12" s="57"/>
      <c r="C12" s="57"/>
      <c r="D12" s="57"/>
      <c r="E12" s="57"/>
      <c r="F12" s="57"/>
      <c r="G12" s="57"/>
      <c r="H12" s="57"/>
      <c r="I12" s="57"/>
      <c r="J12" s="57"/>
      <c r="K12" s="125" t="s">
        <v>15</v>
      </c>
      <c r="L12" s="126" t="s">
        <v>18</v>
      </c>
      <c r="M12" s="126" t="s">
        <v>5</v>
      </c>
      <c r="N12" s="126" t="s">
        <v>17</v>
      </c>
      <c r="O12" s="126" t="s">
        <v>29</v>
      </c>
      <c r="P12" s="126" t="s">
        <v>19</v>
      </c>
      <c r="Q12" s="127" t="s">
        <v>20</v>
      </c>
      <c r="R12" s="57"/>
      <c r="S12" s="87" t="s">
        <v>15</v>
      </c>
      <c r="T12" s="70" t="s">
        <v>18</v>
      </c>
      <c r="U12" s="70" t="s">
        <v>5</v>
      </c>
      <c r="V12" s="70" t="s">
        <v>17</v>
      </c>
      <c r="W12" s="70" t="s">
        <v>29</v>
      </c>
      <c r="X12" s="70" t="s">
        <v>19</v>
      </c>
      <c r="Y12" s="100" t="s">
        <v>20</v>
      </c>
      <c r="Z12" s="57"/>
      <c r="AA12" s="87" t="s">
        <v>15</v>
      </c>
      <c r="AB12" s="70" t="s">
        <v>18</v>
      </c>
      <c r="AC12" s="70" t="s">
        <v>5</v>
      </c>
      <c r="AD12" s="70" t="s">
        <v>17</v>
      </c>
      <c r="AE12" s="70" t="s">
        <v>29</v>
      </c>
      <c r="AF12" s="105" t="s">
        <v>19</v>
      </c>
      <c r="AG12" s="104" t="s">
        <v>20</v>
      </c>
    </row>
    <row r="13" spans="1:33" ht="12.75" customHeight="1">
      <c r="A13" s="76"/>
      <c r="B13" s="76"/>
      <c r="C13" s="76"/>
      <c r="D13" s="76"/>
      <c r="E13" s="76"/>
      <c r="F13" s="76"/>
      <c r="G13" s="76"/>
      <c r="H13" s="77"/>
      <c r="I13" s="77"/>
      <c r="J13" s="77"/>
      <c r="K13" s="98">
        <v>100</v>
      </c>
      <c r="L13" s="90">
        <f>'Density &amp; Scale Height'!F6</f>
        <v>5.714619047619047E-07</v>
      </c>
      <c r="M13" s="116">
        <f aca="true" t="shared" si="0" ref="M13:M44">(2*PI()*SQRT((K13+$H$2)^3/$H$3))/3600</f>
        <v>1.4413970711654738</v>
      </c>
      <c r="N13" s="93">
        <f>365*24/M13</f>
        <v>6077.4370749323825</v>
      </c>
      <c r="O13" s="117">
        <f>SQRT($H$3/(K13+$H$2))*1000</f>
        <v>7844.112862844227</v>
      </c>
      <c r="P13" s="122">
        <f>PI()*($A$9*$C$9/$B$9)*L13*((K13+$H$2)*1000)*O13</f>
        <v>912.2861724932848</v>
      </c>
      <c r="Q13" s="118">
        <f>P13*N13</f>
        <v>5544361.807658847</v>
      </c>
      <c r="R13" s="57"/>
      <c r="S13" s="98">
        <v>100</v>
      </c>
      <c r="T13" s="90">
        <f>'Density &amp; Scale Height'!N6</f>
        <v>5.694999999999993E-07</v>
      </c>
      <c r="U13" s="116">
        <f aca="true" t="shared" si="1" ref="U13:U44">(2*PI()*SQRT((S13+$H$2)^3/$H$3))/3600</f>
        <v>1.4413970711654738</v>
      </c>
      <c r="V13" s="93">
        <f>365*24/U13</f>
        <v>6077.4370749323825</v>
      </c>
      <c r="W13" s="121">
        <f aca="true" t="shared" si="2" ref="W13:W44">SQRT($H$3/(S13+$H$2))*1000</f>
        <v>7844.112862844227</v>
      </c>
      <c r="X13" s="122">
        <f aca="true" t="shared" si="3" ref="X13:X44">PI()*($A$9*$C$9/$B$9)*T13*((S13+$H$2)*1000)*W13</f>
        <v>909.1541726677133</v>
      </c>
      <c r="Y13" s="118">
        <f>X13*V13</f>
        <v>5525327.275800237</v>
      </c>
      <c r="Z13" s="57"/>
      <c r="AA13" s="98">
        <v>100</v>
      </c>
      <c r="AB13" s="90">
        <f>'Density &amp; Scale Height'!V6</f>
        <v>5.667714285714277E-07</v>
      </c>
      <c r="AC13" s="116">
        <f aca="true" t="shared" si="4" ref="AC13:AC44">(2*PI()*SQRT((AA13+$H$2)^3/$H$3))/3600</f>
        <v>1.4413970711654738</v>
      </c>
      <c r="AD13" s="93">
        <f>365*24/AC13</f>
        <v>6077.4370749323825</v>
      </c>
      <c r="AE13" s="110">
        <f aca="true" t="shared" si="5" ref="AE13:AE44">SQRT($H$3/(AA13+$H$2))*1000</f>
        <v>7844.112862844227</v>
      </c>
      <c r="AF13" s="122">
        <f aca="true" t="shared" si="6" ref="AF13:AF44">PI()*($A$9*$C$9/$B$9)*AB13*((AA13+$H$2)*1000)*AE13</f>
        <v>904.7982602889466</v>
      </c>
      <c r="AG13" s="118">
        <f>AF13*AD13</f>
        <v>5498854.492414365</v>
      </c>
    </row>
    <row r="14" spans="1:33" ht="12.75" customHeight="1">
      <c r="A14" s="78"/>
      <c r="B14" s="79"/>
      <c r="C14" s="79"/>
      <c r="D14" s="79"/>
      <c r="E14" s="79"/>
      <c r="F14" s="79"/>
      <c r="G14" s="79"/>
      <c r="H14" s="80"/>
      <c r="I14" s="81"/>
      <c r="J14" s="82"/>
      <c r="K14" s="99">
        <f>K13+9</f>
        <v>109</v>
      </c>
      <c r="L14" s="91">
        <f>'Density &amp; Scale Height'!F7</f>
        <v>2.0450926191956307E-07</v>
      </c>
      <c r="M14" s="114">
        <f t="shared" si="0"/>
        <v>1.444401888536705</v>
      </c>
      <c r="N14" s="94">
        <f aca="true" t="shared" si="7" ref="N14:N77">365*24/M14</f>
        <v>6064.794064257686</v>
      </c>
      <c r="O14" s="119">
        <f aca="true" t="shared" si="8" ref="O14:O44">SQRT($H$3/(K14+$H$2))*1000</f>
        <v>7838.669666330417</v>
      </c>
      <c r="P14" s="96">
        <f aca="true" t="shared" si="9" ref="P14:P44">PI()*($A$9*$C$9/$B$9)*L14*((K14+$H$2)*1000)*O14</f>
        <v>326.7068647995725</v>
      </c>
      <c r="Q14" s="109">
        <f aca="true" t="shared" si="10" ref="Q14:Q77">P14*N14</f>
        <v>1981409.8543886854</v>
      </c>
      <c r="R14" s="57"/>
      <c r="S14" s="99">
        <f>S13+9</f>
        <v>109</v>
      </c>
      <c r="T14" s="91">
        <f>'Density &amp; Scale Height'!N7</f>
        <v>2.0635081775219063E-07</v>
      </c>
      <c r="U14" s="114">
        <f t="shared" si="1"/>
        <v>1.444401888536705</v>
      </c>
      <c r="V14" s="94">
        <f aca="true" t="shared" si="11" ref="V14:V77">365*24/U14</f>
        <v>6064.794064257686</v>
      </c>
      <c r="W14" s="123">
        <f t="shared" si="2"/>
        <v>7838.669666330417</v>
      </c>
      <c r="X14" s="96">
        <f t="shared" si="3"/>
        <v>329.6487801279244</v>
      </c>
      <c r="Y14" s="109">
        <f aca="true" t="shared" si="12" ref="Y14:Y77">X14*V14</f>
        <v>1999251.965009623</v>
      </c>
      <c r="Z14" s="57"/>
      <c r="AA14" s="99">
        <f>AA13+9</f>
        <v>109</v>
      </c>
      <c r="AB14" s="91">
        <f>'Density &amp; Scale Height'!V7</f>
        <v>2.0878170047325236E-07</v>
      </c>
      <c r="AC14" s="114">
        <f t="shared" si="4"/>
        <v>1.444401888536705</v>
      </c>
      <c r="AD14" s="94">
        <f aca="true" t="shared" si="13" ref="AD14:AD77">365*24/AC14</f>
        <v>6064.794064257686</v>
      </c>
      <c r="AE14" s="111">
        <f t="shared" si="5"/>
        <v>7838.669666330417</v>
      </c>
      <c r="AF14" s="96">
        <f t="shared" si="6"/>
        <v>333.5321547244545</v>
      </c>
      <c r="AG14" s="109">
        <f aca="true" t="shared" si="14" ref="AG14:AG77">AF14*AD14</f>
        <v>2022803.8322119475</v>
      </c>
    </row>
    <row r="15" spans="1:33" ht="12.75">
      <c r="A15" s="78"/>
      <c r="B15" s="79"/>
      <c r="C15" s="79"/>
      <c r="D15" s="79"/>
      <c r="E15" s="79"/>
      <c r="F15" s="79"/>
      <c r="G15" s="79"/>
      <c r="H15" s="80"/>
      <c r="I15" s="81"/>
      <c r="J15" s="82"/>
      <c r="K15" s="99">
        <f aca="true" t="shared" si="15" ref="K15:K78">K14+9</f>
        <v>118</v>
      </c>
      <c r="L15" s="91">
        <f>'Density &amp; Scale Height'!F8</f>
        <v>7.318779758085557E-08</v>
      </c>
      <c r="M15" s="114">
        <f t="shared" si="0"/>
        <v>1.447408791014695</v>
      </c>
      <c r="N15" s="94">
        <f t="shared" si="7"/>
        <v>6052.194828704106</v>
      </c>
      <c r="O15" s="119">
        <f t="shared" si="8"/>
        <v>7833.237785562044</v>
      </c>
      <c r="P15" s="96">
        <f t="shared" si="9"/>
        <v>116.9997704699744</v>
      </c>
      <c r="Q15" s="109">
        <f t="shared" si="10"/>
        <v>708105.4057979464</v>
      </c>
      <c r="R15" s="57"/>
      <c r="S15" s="99">
        <f aca="true" t="shared" si="16" ref="S15:S78">S14+9</f>
        <v>118</v>
      </c>
      <c r="T15" s="91">
        <f>'Density &amp; Scale Height'!N8</f>
        <v>7.47684986602249E-08</v>
      </c>
      <c r="U15" s="114">
        <f t="shared" si="1"/>
        <v>1.447408791014695</v>
      </c>
      <c r="V15" s="94">
        <f t="shared" si="11"/>
        <v>6052.194828704106</v>
      </c>
      <c r="W15" s="123">
        <f t="shared" si="2"/>
        <v>7833.237785562044</v>
      </c>
      <c r="X15" s="96">
        <f t="shared" si="3"/>
        <v>119.52671716848018</v>
      </c>
      <c r="Y15" s="109">
        <f t="shared" si="12"/>
        <v>723398.979539054</v>
      </c>
      <c r="Z15" s="57"/>
      <c r="AA15" s="99">
        <f aca="true" t="shared" si="17" ref="AA15:AA78">AA14+9</f>
        <v>118</v>
      </c>
      <c r="AB15" s="91">
        <f>'Density &amp; Scale Height'!V8</f>
        <v>7.690895527739073E-08</v>
      </c>
      <c r="AC15" s="114">
        <f t="shared" si="4"/>
        <v>1.447408791014695</v>
      </c>
      <c r="AD15" s="94">
        <f t="shared" si="13"/>
        <v>6052.194828704106</v>
      </c>
      <c r="AE15" s="111">
        <f t="shared" si="5"/>
        <v>7833.237785562044</v>
      </c>
      <c r="AF15" s="96">
        <f t="shared" si="6"/>
        <v>122.9485025095771</v>
      </c>
      <c r="AG15" s="109">
        <f t="shared" si="14"/>
        <v>744108.2910853763</v>
      </c>
    </row>
    <row r="16" spans="1:33" ht="12.75">
      <c r="A16" s="78"/>
      <c r="B16" s="79"/>
      <c r="C16" s="79"/>
      <c r="D16" s="79"/>
      <c r="E16" s="79"/>
      <c r="F16" s="79"/>
      <c r="G16" s="79"/>
      <c r="H16" s="80"/>
      <c r="I16" s="81"/>
      <c r="J16" s="82"/>
      <c r="K16" s="99">
        <f t="shared" si="15"/>
        <v>127</v>
      </c>
      <c r="L16" s="91">
        <f>'Density &amp; Scale Height'!F9</f>
        <v>2.6191741461778203E-08</v>
      </c>
      <c r="M16" s="114">
        <f t="shared" si="0"/>
        <v>1.4504177771545494</v>
      </c>
      <c r="N16" s="94">
        <f t="shared" si="7"/>
        <v>6039.639156371549</v>
      </c>
      <c r="O16" s="119">
        <f t="shared" si="8"/>
        <v>7827.817181386595</v>
      </c>
      <c r="P16" s="96">
        <f t="shared" si="9"/>
        <v>41.899741411485884</v>
      </c>
      <c r="Q16" s="109">
        <f t="shared" si="10"/>
        <v>253059.31887065264</v>
      </c>
      <c r="R16" s="57"/>
      <c r="S16" s="99">
        <f t="shared" si="16"/>
        <v>127</v>
      </c>
      <c r="T16" s="91">
        <f>'Density &amp; Scale Height'!N9</f>
        <v>2.709137987821076E-08</v>
      </c>
      <c r="U16" s="114">
        <f t="shared" si="1"/>
        <v>1.4504177771545494</v>
      </c>
      <c r="V16" s="94">
        <f t="shared" si="11"/>
        <v>6039.639156371549</v>
      </c>
      <c r="W16" s="123">
        <f t="shared" si="2"/>
        <v>7827.817181386595</v>
      </c>
      <c r="X16" s="96">
        <f t="shared" si="3"/>
        <v>43.33892089740784</v>
      </c>
      <c r="Y16" s="109">
        <f t="shared" si="12"/>
        <v>261751.44364687355</v>
      </c>
      <c r="Z16" s="57"/>
      <c r="AA16" s="99">
        <f t="shared" si="17"/>
        <v>127</v>
      </c>
      <c r="AB16" s="91">
        <f>'Density &amp; Scale Height'!V9</f>
        <v>2.8330966691295213E-08</v>
      </c>
      <c r="AC16" s="114">
        <f t="shared" si="4"/>
        <v>1.4504177771545494</v>
      </c>
      <c r="AD16" s="94">
        <f t="shared" si="13"/>
        <v>6039.639156371549</v>
      </c>
      <c r="AE16" s="111">
        <f t="shared" si="5"/>
        <v>7827.817181386595</v>
      </c>
      <c r="AF16" s="96">
        <f t="shared" si="6"/>
        <v>45.321926380304824</v>
      </c>
      <c r="AG16" s="109">
        <f t="shared" si="14"/>
        <v>273728.0812086777</v>
      </c>
    </row>
    <row r="17" spans="1:33" ht="12.75">
      <c r="A17" s="78"/>
      <c r="B17" s="79"/>
      <c r="C17" s="79"/>
      <c r="D17" s="79"/>
      <c r="E17" s="79"/>
      <c r="F17" s="79"/>
      <c r="G17" s="79"/>
      <c r="H17" s="80"/>
      <c r="I17" s="81"/>
      <c r="J17" s="82"/>
      <c r="K17" s="99">
        <f t="shared" si="15"/>
        <v>136</v>
      </c>
      <c r="L17" s="91">
        <f>'Density &amp; Scale Height'!F10</f>
        <v>9.373247228033536E-09</v>
      </c>
      <c r="M17" s="114">
        <f t="shared" si="0"/>
        <v>1.453428845514372</v>
      </c>
      <c r="N17" s="94">
        <f t="shared" si="7"/>
        <v>6027.126836676903</v>
      </c>
      <c r="O17" s="119">
        <f t="shared" si="8"/>
        <v>7822.407814840952</v>
      </c>
      <c r="P17" s="96">
        <f t="shared" si="9"/>
        <v>15.005043540526309</v>
      </c>
      <c r="Q17" s="109">
        <f t="shared" si="10"/>
        <v>90437.30060861152</v>
      </c>
      <c r="R17" s="57"/>
      <c r="S17" s="99">
        <f t="shared" si="16"/>
        <v>136</v>
      </c>
      <c r="T17" s="91">
        <f>'Density &amp; Scale Height'!N10</f>
        <v>9.816204375599738E-09</v>
      </c>
      <c r="U17" s="114">
        <f t="shared" si="1"/>
        <v>1.453428845514372</v>
      </c>
      <c r="V17" s="94">
        <f t="shared" si="11"/>
        <v>6027.126836676903</v>
      </c>
      <c r="W17" s="123">
        <f t="shared" si="2"/>
        <v>7822.407814840952</v>
      </c>
      <c r="X17" s="96">
        <f t="shared" si="3"/>
        <v>15.7141458531101</v>
      </c>
      <c r="Y17" s="109">
        <f t="shared" si="12"/>
        <v>94711.15018673494</v>
      </c>
      <c r="Z17" s="57"/>
      <c r="AA17" s="99">
        <f t="shared" si="17"/>
        <v>136</v>
      </c>
      <c r="AB17" s="91">
        <f>'Density &amp; Scale Height'!V10</f>
        <v>1.0436283665125221E-08</v>
      </c>
      <c r="AC17" s="114">
        <f t="shared" si="4"/>
        <v>1.453428845514372</v>
      </c>
      <c r="AD17" s="94">
        <f t="shared" si="13"/>
        <v>6027.126836676903</v>
      </c>
      <c r="AE17" s="111">
        <f t="shared" si="5"/>
        <v>7822.407814840952</v>
      </c>
      <c r="AF17" s="96">
        <f t="shared" si="6"/>
        <v>16.70679189258307</v>
      </c>
      <c r="AG17" s="109">
        <f t="shared" si="14"/>
        <v>100693.95377056352</v>
      </c>
    </row>
    <row r="18" spans="1:33" ht="12.75">
      <c r="A18" s="78"/>
      <c r="B18" s="79"/>
      <c r="C18" s="79"/>
      <c r="D18" s="79"/>
      <c r="E18" s="79"/>
      <c r="F18" s="79"/>
      <c r="G18" s="79"/>
      <c r="H18" s="80"/>
      <c r="I18" s="81"/>
      <c r="J18" s="82"/>
      <c r="K18" s="99">
        <f t="shared" si="15"/>
        <v>145</v>
      </c>
      <c r="L18" s="91">
        <f>'Density &amp; Scale Height'!F11</f>
        <v>3.354407102943098E-09</v>
      </c>
      <c r="M18" s="114">
        <f t="shared" si="0"/>
        <v>1.4564419946552563</v>
      </c>
      <c r="N18" s="94">
        <f t="shared" si="7"/>
        <v>6014.657660344046</v>
      </c>
      <c r="O18" s="119">
        <f t="shared" si="8"/>
        <v>7817.009647150209</v>
      </c>
      <c r="P18" s="96">
        <f t="shared" si="9"/>
        <v>5.373568169598713</v>
      </c>
      <c r="Q18" s="109">
        <f t="shared" si="10"/>
        <v>32320.172954657835</v>
      </c>
      <c r="R18" s="57"/>
      <c r="S18" s="99">
        <f t="shared" si="16"/>
        <v>145</v>
      </c>
      <c r="T18" s="91">
        <f>'Density &amp; Scale Height'!N11</f>
        <v>3.5567722565893665E-09</v>
      </c>
      <c r="U18" s="114">
        <f t="shared" si="1"/>
        <v>1.4564419946552563</v>
      </c>
      <c r="V18" s="94">
        <f t="shared" si="11"/>
        <v>6014.657660344046</v>
      </c>
      <c r="W18" s="123">
        <f t="shared" si="2"/>
        <v>7817.009647150209</v>
      </c>
      <c r="X18" s="96">
        <f t="shared" si="3"/>
        <v>5.697745562174425</v>
      </c>
      <c r="Y18" s="109">
        <f t="shared" si="12"/>
        <v>34269.9889922237</v>
      </c>
      <c r="Z18" s="57"/>
      <c r="AA18" s="99">
        <f t="shared" si="17"/>
        <v>145</v>
      </c>
      <c r="AB18" s="91">
        <f>'Density &amp; Scale Height'!V11</f>
        <v>3.844415826884746E-09</v>
      </c>
      <c r="AC18" s="114">
        <f t="shared" si="4"/>
        <v>1.4564419946552563</v>
      </c>
      <c r="AD18" s="94">
        <f t="shared" si="13"/>
        <v>6014.657660344046</v>
      </c>
      <c r="AE18" s="111">
        <f t="shared" si="5"/>
        <v>7817.009647150209</v>
      </c>
      <c r="AF18" s="96">
        <f t="shared" si="6"/>
        <v>6.158534096807815</v>
      </c>
      <c r="AG18" s="109">
        <f t="shared" si="14"/>
        <v>37041.474281855124</v>
      </c>
    </row>
    <row r="19" spans="1:33" ht="12.75">
      <c r="A19" s="78"/>
      <c r="B19" s="79"/>
      <c r="C19" s="79"/>
      <c r="D19" s="79"/>
      <c r="E19" s="79"/>
      <c r="F19" s="79"/>
      <c r="G19" s="79"/>
      <c r="H19" s="80"/>
      <c r="I19" s="81"/>
      <c r="J19" s="82"/>
      <c r="K19" s="99">
        <f t="shared" si="15"/>
        <v>154</v>
      </c>
      <c r="L19" s="91">
        <f>'Density &amp; Scale Height'!F12</f>
        <v>1.5940575126470566E-09</v>
      </c>
      <c r="M19" s="114">
        <f t="shared" si="0"/>
        <v>1.459457223141275</v>
      </c>
      <c r="N19" s="94">
        <f t="shared" si="7"/>
        <v>6002.231419393945</v>
      </c>
      <c r="O19" s="119">
        <f t="shared" si="8"/>
        <v>7811.622639726519</v>
      </c>
      <c r="P19" s="96">
        <f t="shared" si="9"/>
        <v>2.5553498816158884</v>
      </c>
      <c r="Q19" s="109">
        <f t="shared" si="10"/>
        <v>15337.801346979482</v>
      </c>
      <c r="R19" s="57"/>
      <c r="S19" s="99">
        <f t="shared" si="16"/>
        <v>154</v>
      </c>
      <c r="T19" s="91">
        <f>'Density &amp; Scale Height'!N12</f>
        <v>1.732439026204382E-09</v>
      </c>
      <c r="U19" s="114">
        <f t="shared" si="1"/>
        <v>1.459457223141275</v>
      </c>
      <c r="V19" s="94">
        <f t="shared" si="11"/>
        <v>6002.231419393945</v>
      </c>
      <c r="W19" s="123">
        <f t="shared" si="2"/>
        <v>7811.622639726519</v>
      </c>
      <c r="X19" s="96">
        <f t="shared" si="3"/>
        <v>2.7771820184622786</v>
      </c>
      <c r="Y19" s="109">
        <f t="shared" si="12"/>
        <v>16669.28916859018</v>
      </c>
      <c r="Z19" s="57"/>
      <c r="AA19" s="99">
        <f t="shared" si="17"/>
        <v>154</v>
      </c>
      <c r="AB19" s="91">
        <f>'Density &amp; Scale Height'!V12</f>
        <v>1.9191383331728058E-09</v>
      </c>
      <c r="AC19" s="114">
        <f t="shared" si="4"/>
        <v>1.459457223141275</v>
      </c>
      <c r="AD19" s="94">
        <f t="shared" si="13"/>
        <v>6002.231419393945</v>
      </c>
      <c r="AE19" s="111">
        <f t="shared" si="5"/>
        <v>7811.622639726519</v>
      </c>
      <c r="AF19" s="96">
        <f t="shared" si="6"/>
        <v>3.0764698723661805</v>
      </c>
      <c r="AG19" s="109">
        <f t="shared" si="14"/>
        <v>18465.684128735167</v>
      </c>
    </row>
    <row r="20" spans="1:33" ht="12.75">
      <c r="A20" s="78"/>
      <c r="B20" s="79"/>
      <c r="C20" s="79"/>
      <c r="D20" s="79"/>
      <c r="E20" s="79"/>
      <c r="F20" s="79"/>
      <c r="G20" s="79"/>
      <c r="H20" s="80"/>
      <c r="I20" s="81"/>
      <c r="J20" s="82"/>
      <c r="K20" s="99">
        <f t="shared" si="15"/>
        <v>163</v>
      </c>
      <c r="L20" s="91">
        <f>'Density &amp; Scale Height'!F13</f>
        <v>1.0798050505765468E-09</v>
      </c>
      <c r="M20" s="114">
        <f t="shared" si="0"/>
        <v>1.4624745295394692</v>
      </c>
      <c r="N20" s="94">
        <f t="shared" si="7"/>
        <v>5989.84790713484</v>
      </c>
      <c r="O20" s="119">
        <f t="shared" si="8"/>
        <v>7806.246754167914</v>
      </c>
      <c r="P20" s="96">
        <f t="shared" si="9"/>
        <v>1.7321708309919053</v>
      </c>
      <c r="Q20" s="109">
        <f t="shared" si="10"/>
        <v>10375.43982681688</v>
      </c>
      <c r="R20" s="57"/>
      <c r="S20" s="99">
        <f t="shared" si="16"/>
        <v>163</v>
      </c>
      <c r="T20" s="91">
        <f>'Density &amp; Scale Height'!N13</f>
        <v>1.2214386335880607E-09</v>
      </c>
      <c r="U20" s="114">
        <f t="shared" si="1"/>
        <v>1.4624745295394692</v>
      </c>
      <c r="V20" s="94">
        <f t="shared" si="11"/>
        <v>5989.84790713484</v>
      </c>
      <c r="W20" s="123">
        <f t="shared" si="2"/>
        <v>7806.246754167914</v>
      </c>
      <c r="X20" s="96">
        <f t="shared" si="3"/>
        <v>1.959372547681805</v>
      </c>
      <c r="Y20" s="109">
        <f t="shared" si="12"/>
        <v>11736.34355402932</v>
      </c>
      <c r="Z20" s="57"/>
      <c r="AA20" s="99">
        <f t="shared" si="17"/>
        <v>163</v>
      </c>
      <c r="AB20" s="91">
        <f>'Density &amp; Scale Height'!V13</f>
        <v>1.40078507753916E-09</v>
      </c>
      <c r="AC20" s="114">
        <f t="shared" si="4"/>
        <v>1.4624745295394692</v>
      </c>
      <c r="AD20" s="94">
        <f t="shared" si="13"/>
        <v>5989.84790713484</v>
      </c>
      <c r="AE20" s="111">
        <f t="shared" si="5"/>
        <v>7806.246754167914</v>
      </c>
      <c r="AF20" s="96">
        <f t="shared" si="6"/>
        <v>2.247071404700807</v>
      </c>
      <c r="AG20" s="109">
        <f t="shared" si="14"/>
        <v>13459.615950629675</v>
      </c>
    </row>
    <row r="21" spans="1:33" ht="12.75">
      <c r="A21" s="78"/>
      <c r="B21" s="79"/>
      <c r="C21" s="79"/>
      <c r="D21" s="79"/>
      <c r="E21" s="79"/>
      <c r="F21" s="79"/>
      <c r="G21" s="79"/>
      <c r="H21" s="80"/>
      <c r="I21" s="81"/>
      <c r="J21" s="82"/>
      <c r="K21" s="99">
        <f t="shared" si="15"/>
        <v>172</v>
      </c>
      <c r="L21" s="91">
        <f>'Density &amp; Scale Height'!F14</f>
        <v>7.314535002657588E-10</v>
      </c>
      <c r="M21" s="114">
        <f t="shared" si="0"/>
        <v>1.465493912419839</v>
      </c>
      <c r="N21" s="94">
        <f t="shared" si="7"/>
        <v>5977.506918152527</v>
      </c>
      <c r="O21" s="119">
        <f t="shared" si="8"/>
        <v>7800.881952257176</v>
      </c>
      <c r="P21" s="96">
        <f t="shared" si="9"/>
        <v>1.1741691301247903</v>
      </c>
      <c r="Q21" s="109">
        <f t="shared" si="10"/>
        <v>7018.604098402068</v>
      </c>
      <c r="R21" s="57"/>
      <c r="S21" s="99">
        <f t="shared" si="16"/>
        <v>172</v>
      </c>
      <c r="T21" s="91">
        <f>'Density &amp; Scale Height'!N14</f>
        <v>8.611629691176573E-10</v>
      </c>
      <c r="U21" s="114">
        <f t="shared" si="1"/>
        <v>1.465493912419839</v>
      </c>
      <c r="V21" s="94">
        <f t="shared" si="11"/>
        <v>5977.506918152527</v>
      </c>
      <c r="W21" s="123">
        <f t="shared" si="2"/>
        <v>7800.881952257176</v>
      </c>
      <c r="X21" s="96">
        <f t="shared" si="3"/>
        <v>1.3823858577164236</v>
      </c>
      <c r="Y21" s="109">
        <f t="shared" si="12"/>
        <v>8263.221028056138</v>
      </c>
      <c r="Z21" s="57"/>
      <c r="AA21" s="99">
        <f t="shared" si="17"/>
        <v>172</v>
      </c>
      <c r="AB21" s="91">
        <f>'Density &amp; Scale Height'!V14</f>
        <v>1.0224374134679509E-09</v>
      </c>
      <c r="AC21" s="114">
        <f t="shared" si="4"/>
        <v>1.465493912419839</v>
      </c>
      <c r="AD21" s="94">
        <f t="shared" si="13"/>
        <v>5977.506918152527</v>
      </c>
      <c r="AE21" s="111">
        <f t="shared" si="5"/>
        <v>7800.881952257176</v>
      </c>
      <c r="AF21" s="96">
        <f t="shared" si="6"/>
        <v>1.6412724088988864</v>
      </c>
      <c r="AG21" s="109">
        <f t="shared" si="14"/>
        <v>9810.717178765955</v>
      </c>
    </row>
    <row r="22" spans="1:33" ht="12.75">
      <c r="A22" s="78"/>
      <c r="B22" s="79"/>
      <c r="C22" s="79"/>
      <c r="D22" s="79"/>
      <c r="E22" s="79"/>
      <c r="F22" s="79"/>
      <c r="G22" s="79"/>
      <c r="H22" s="80"/>
      <c r="I22" s="81"/>
      <c r="J22" s="82"/>
      <c r="K22" s="99">
        <f t="shared" si="15"/>
        <v>181</v>
      </c>
      <c r="L22" s="91">
        <f>'Density &amp; Scale Height'!F15</f>
        <v>4.954822379885736E-10</v>
      </c>
      <c r="M22" s="114">
        <f t="shared" si="0"/>
        <v>1.4685153703553315</v>
      </c>
      <c r="N22" s="94">
        <f t="shared" si="7"/>
        <v>5965.208248300713</v>
      </c>
      <c r="O22" s="119">
        <f t="shared" si="8"/>
        <v>7795.528195960681</v>
      </c>
      <c r="P22" s="96">
        <f t="shared" si="9"/>
        <v>0.7959214068588519</v>
      </c>
      <c r="Q22" s="109">
        <f t="shared" si="10"/>
        <v>4747.836941193532</v>
      </c>
      <c r="R22" s="57"/>
      <c r="S22" s="99">
        <f t="shared" si="16"/>
        <v>181</v>
      </c>
      <c r="T22" s="91">
        <f>'Density &amp; Scale Height'!N15</f>
        <v>6.071542515410972E-10</v>
      </c>
      <c r="U22" s="114">
        <f t="shared" si="1"/>
        <v>1.4685153703553315</v>
      </c>
      <c r="V22" s="94">
        <f t="shared" si="11"/>
        <v>5965.208248300713</v>
      </c>
      <c r="W22" s="123">
        <f t="shared" si="2"/>
        <v>7795.528195960681</v>
      </c>
      <c r="X22" s="96">
        <f t="shared" si="3"/>
        <v>0.9753065377856543</v>
      </c>
      <c r="Y22" s="109">
        <f t="shared" si="12"/>
        <v>5817.9066038205965</v>
      </c>
      <c r="Z22" s="57"/>
      <c r="AA22" s="99">
        <f t="shared" si="17"/>
        <v>181</v>
      </c>
      <c r="AB22" s="91">
        <f>'Density &amp; Scale Height'!V15</f>
        <v>7.462802689870925E-10</v>
      </c>
      <c r="AC22" s="114">
        <f t="shared" si="4"/>
        <v>1.4685153703553315</v>
      </c>
      <c r="AD22" s="94">
        <f t="shared" si="13"/>
        <v>5965.208248300713</v>
      </c>
      <c r="AE22" s="111">
        <f t="shared" si="5"/>
        <v>7795.528195960681</v>
      </c>
      <c r="AF22" s="96">
        <f t="shared" si="6"/>
        <v>1.1987926025653155</v>
      </c>
      <c r="AG22" s="109">
        <f t="shared" si="14"/>
        <v>7151.047520824499</v>
      </c>
    </row>
    <row r="23" spans="1:33" ht="12.75">
      <c r="A23" s="78"/>
      <c r="B23" s="79"/>
      <c r="C23" s="79"/>
      <c r="D23" s="79"/>
      <c r="E23" s="79"/>
      <c r="F23" s="79"/>
      <c r="G23" s="79"/>
      <c r="H23" s="80"/>
      <c r="I23" s="81"/>
      <c r="J23" s="82"/>
      <c r="K23" s="99">
        <f t="shared" si="15"/>
        <v>190</v>
      </c>
      <c r="L23" s="91">
        <f>'Density &amp; Scale Height'!F16</f>
        <v>3.356367124813351E-10</v>
      </c>
      <c r="M23" s="114">
        <f t="shared" si="0"/>
        <v>1.4715389019218332</v>
      </c>
      <c r="N23" s="94">
        <f t="shared" si="7"/>
        <v>5952.951694691468</v>
      </c>
      <c r="O23" s="119">
        <f t="shared" si="8"/>
        <v>7790.185447427275</v>
      </c>
      <c r="P23" s="96">
        <f t="shared" si="9"/>
        <v>0.5395221806567501</v>
      </c>
      <c r="Q23" s="109">
        <f t="shared" si="10"/>
        <v>3211.749479664237</v>
      </c>
      <c r="R23" s="57"/>
      <c r="S23" s="99">
        <f t="shared" si="16"/>
        <v>190</v>
      </c>
      <c r="T23" s="91">
        <f>'Density &amp; Scale Height'!N16</f>
        <v>4.2806797131805663E-10</v>
      </c>
      <c r="U23" s="114">
        <f t="shared" si="1"/>
        <v>1.4715389019218332</v>
      </c>
      <c r="V23" s="94">
        <f t="shared" si="11"/>
        <v>5952.951694691468</v>
      </c>
      <c r="W23" s="123">
        <f t="shared" si="2"/>
        <v>7790.185447427275</v>
      </c>
      <c r="X23" s="96">
        <f t="shared" si="3"/>
        <v>0.6881016192996837</v>
      </c>
      <c r="Y23" s="109">
        <f t="shared" si="12"/>
        <v>4096.235700729996</v>
      </c>
      <c r="Z23" s="57"/>
      <c r="AA23" s="99">
        <f t="shared" si="17"/>
        <v>190</v>
      </c>
      <c r="AB23" s="91">
        <f>'Density &amp; Scale Height'!V16</f>
        <v>5.447123046783036E-10</v>
      </c>
      <c r="AC23" s="114">
        <f t="shared" si="4"/>
        <v>1.4715389019218332</v>
      </c>
      <c r="AD23" s="94">
        <f t="shared" si="13"/>
        <v>5952.951694691468</v>
      </c>
      <c r="AE23" s="111">
        <f t="shared" si="5"/>
        <v>7790.185447427275</v>
      </c>
      <c r="AF23" s="96">
        <f t="shared" si="6"/>
        <v>0.8756025771970501</v>
      </c>
      <c r="AG23" s="109">
        <f t="shared" si="14"/>
        <v>5212.419845801397</v>
      </c>
    </row>
    <row r="24" spans="1:33" ht="12.75">
      <c r="A24" s="78"/>
      <c r="B24" s="79"/>
      <c r="C24" s="79"/>
      <c r="D24" s="79"/>
      <c r="E24" s="79"/>
      <c r="F24" s="79"/>
      <c r="G24" s="79"/>
      <c r="H24" s="80"/>
      <c r="I24" s="81"/>
      <c r="J24" s="82"/>
      <c r="K24" s="99">
        <f t="shared" si="15"/>
        <v>199</v>
      </c>
      <c r="L24" s="91">
        <f>'Density &amp; Scale Height'!F17</f>
        <v>2.273583069750256E-10</v>
      </c>
      <c r="M24" s="114">
        <f t="shared" si="0"/>
        <v>1.4745645056981584</v>
      </c>
      <c r="N24" s="94">
        <f t="shared" si="7"/>
        <v>5940.737055685756</v>
      </c>
      <c r="O24" s="119">
        <f t="shared" si="8"/>
        <v>7784.853668987147</v>
      </c>
      <c r="P24" s="96">
        <f t="shared" si="9"/>
        <v>0.36571941355485305</v>
      </c>
      <c r="Q24" s="109">
        <f t="shared" si="10"/>
        <v>2172.642872088979</v>
      </c>
      <c r="R24" s="57"/>
      <c r="S24" s="99">
        <f t="shared" si="16"/>
        <v>199</v>
      </c>
      <c r="T24" s="91">
        <f>'Density &amp; Scale Height'!N17</f>
        <v>3.018049986527241E-10</v>
      </c>
      <c r="U24" s="114">
        <f t="shared" si="1"/>
        <v>1.4745645056981584</v>
      </c>
      <c r="V24" s="94">
        <f t="shared" si="11"/>
        <v>5940.737055685756</v>
      </c>
      <c r="W24" s="123">
        <f t="shared" si="2"/>
        <v>7784.853668987147</v>
      </c>
      <c r="X24" s="96">
        <f t="shared" si="3"/>
        <v>0.4854713627302029</v>
      </c>
      <c r="Y24" s="109">
        <f t="shared" si="12"/>
        <v>2884.057714045577</v>
      </c>
      <c r="Z24" s="57"/>
      <c r="AA24" s="99">
        <f t="shared" si="17"/>
        <v>199</v>
      </c>
      <c r="AB24" s="91">
        <f>'Density &amp; Scale Height'!V17</f>
        <v>3.9758721648994685E-10</v>
      </c>
      <c r="AC24" s="114">
        <f t="shared" si="4"/>
        <v>1.4745645056981584</v>
      </c>
      <c r="AD24" s="94">
        <f t="shared" si="13"/>
        <v>5940.737055685756</v>
      </c>
      <c r="AE24" s="111">
        <f t="shared" si="5"/>
        <v>7784.853668987147</v>
      </c>
      <c r="AF24" s="96">
        <f t="shared" si="6"/>
        <v>0.6395427797919957</v>
      </c>
      <c r="AG24" s="109">
        <f t="shared" si="14"/>
        <v>3799.355490606584</v>
      </c>
    </row>
    <row r="25" spans="1:33" ht="12.75">
      <c r="A25" s="78"/>
      <c r="B25" s="79"/>
      <c r="C25" s="79"/>
      <c r="D25" s="79"/>
      <c r="E25" s="79"/>
      <c r="F25" s="79"/>
      <c r="G25" s="79"/>
      <c r="H25" s="80"/>
      <c r="I25" s="81"/>
      <c r="J25" s="82"/>
      <c r="K25" s="99">
        <f t="shared" si="15"/>
        <v>208</v>
      </c>
      <c r="L25" s="91">
        <f>'Density &amp; Scale Height'!F18</f>
        <v>1.6776850740884863E-10</v>
      </c>
      <c r="M25" s="114">
        <f t="shared" si="0"/>
        <v>1.477592180266039</v>
      </c>
      <c r="N25" s="94">
        <f t="shared" si="7"/>
        <v>5928.564130884051</v>
      </c>
      <c r="O25" s="119">
        <f t="shared" si="8"/>
        <v>7779.532823150714</v>
      </c>
      <c r="P25" s="96">
        <f t="shared" si="9"/>
        <v>0.2700502383375773</v>
      </c>
      <c r="Q25" s="109">
        <f t="shared" si="10"/>
        <v>1601.01015654485</v>
      </c>
      <c r="R25" s="57"/>
      <c r="S25" s="99">
        <f t="shared" si="16"/>
        <v>208</v>
      </c>
      <c r="T25" s="91">
        <f>'Density &amp; Scale Height'!N18</f>
        <v>2.3277678642296647E-10</v>
      </c>
      <c r="U25" s="114">
        <f t="shared" si="1"/>
        <v>1.477592180266039</v>
      </c>
      <c r="V25" s="94">
        <f t="shared" si="11"/>
        <v>5928.564130884051</v>
      </c>
      <c r="W25" s="123">
        <f t="shared" si="2"/>
        <v>7779.532823150714</v>
      </c>
      <c r="X25" s="96">
        <f t="shared" si="3"/>
        <v>0.37469145803261716</v>
      </c>
      <c r="Y25" s="109">
        <f t="shared" si="12"/>
        <v>2221.382338240821</v>
      </c>
      <c r="Z25" s="57"/>
      <c r="AA25" s="99">
        <f t="shared" si="17"/>
        <v>208</v>
      </c>
      <c r="AB25" s="91">
        <f>'Density &amp; Scale Height'!V18</f>
        <v>3.174650606679566E-10</v>
      </c>
      <c r="AC25" s="114">
        <f t="shared" si="4"/>
        <v>1.477592180266039</v>
      </c>
      <c r="AD25" s="94">
        <f t="shared" si="13"/>
        <v>5928.564130884051</v>
      </c>
      <c r="AE25" s="111">
        <f t="shared" si="5"/>
        <v>7779.532823150714</v>
      </c>
      <c r="AF25" s="96">
        <f t="shared" si="6"/>
        <v>0.5110107768218326</v>
      </c>
      <c r="AG25" s="109">
        <f t="shared" si="14"/>
        <v>3029.560161961112</v>
      </c>
    </row>
    <row r="26" spans="1:33" ht="12.75">
      <c r="A26" s="78"/>
      <c r="B26" s="79"/>
      <c r="C26" s="79"/>
      <c r="D26" s="79"/>
      <c r="E26" s="79"/>
      <c r="F26" s="79"/>
      <c r="G26" s="79"/>
      <c r="H26" s="80"/>
      <c r="I26" s="81"/>
      <c r="J26" s="82"/>
      <c r="K26" s="99">
        <f t="shared" si="15"/>
        <v>217</v>
      </c>
      <c r="L26" s="91">
        <f>'Density &amp; Scale Height'!F19</f>
        <v>1.2512809583329286E-10</v>
      </c>
      <c r="M26" s="114">
        <f t="shared" si="0"/>
        <v>1.4806219242101153</v>
      </c>
      <c r="N26" s="94">
        <f t="shared" si="7"/>
        <v>5916.43272111704</v>
      </c>
      <c r="O26" s="119">
        <f t="shared" si="8"/>
        <v>7774.222872607512</v>
      </c>
      <c r="P26" s="96">
        <f t="shared" si="9"/>
        <v>0.20155124742931893</v>
      </c>
      <c r="Q26" s="109">
        <f t="shared" si="10"/>
        <v>1192.4643952727793</v>
      </c>
      <c r="R26" s="57"/>
      <c r="S26" s="99">
        <f t="shared" si="16"/>
        <v>217</v>
      </c>
      <c r="T26" s="91">
        <f>'Density &amp; Scale Height'!N19</f>
        <v>1.8156320954003404E-10</v>
      </c>
      <c r="U26" s="114">
        <f t="shared" si="1"/>
        <v>1.4806219242101153</v>
      </c>
      <c r="V26" s="94">
        <f t="shared" si="11"/>
        <v>5916.43272111704</v>
      </c>
      <c r="W26" s="123">
        <f t="shared" si="2"/>
        <v>7774.222872607512</v>
      </c>
      <c r="X26" s="96">
        <f t="shared" si="3"/>
        <v>0.2924546332009955</v>
      </c>
      <c r="Y26" s="109">
        <f t="shared" si="12"/>
        <v>1730.2881613126517</v>
      </c>
      <c r="Z26" s="57"/>
      <c r="AA26" s="99">
        <f t="shared" si="17"/>
        <v>217</v>
      </c>
      <c r="AB26" s="91">
        <f>'Density &amp; Scale Height'!V19</f>
        <v>2.5635054486127824E-10</v>
      </c>
      <c r="AC26" s="114">
        <f t="shared" si="4"/>
        <v>1.4806219242101153</v>
      </c>
      <c r="AD26" s="94">
        <f t="shared" si="13"/>
        <v>5916.43272111704</v>
      </c>
      <c r="AE26" s="111">
        <f t="shared" si="5"/>
        <v>7774.222872607512</v>
      </c>
      <c r="AF26" s="96">
        <f t="shared" si="6"/>
        <v>0.41291903110883077</v>
      </c>
      <c r="AG26" s="109">
        <f t="shared" si="14"/>
        <v>2443.0076668242314</v>
      </c>
    </row>
    <row r="27" spans="1:33" ht="12.75">
      <c r="A27" s="78"/>
      <c r="B27" s="79"/>
      <c r="C27" s="79"/>
      <c r="D27" s="79"/>
      <c r="E27" s="79"/>
      <c r="F27" s="79"/>
      <c r="G27" s="79"/>
      <c r="H27" s="80"/>
      <c r="I27" s="81"/>
      <c r="J27" s="82"/>
      <c r="K27" s="99">
        <f t="shared" si="15"/>
        <v>226</v>
      </c>
      <c r="L27" s="91">
        <f>'Density &amp; Scale Height'!F20</f>
        <v>9.332526472748438E-11</v>
      </c>
      <c r="M27" s="114">
        <f t="shared" si="0"/>
        <v>1.4836537361179265</v>
      </c>
      <c r="N27" s="94">
        <f t="shared" si="7"/>
        <v>5904.342628436398</v>
      </c>
      <c r="O27" s="119">
        <f t="shared" si="8"/>
        <v>7768.923780225101</v>
      </c>
      <c r="P27" s="96">
        <f t="shared" si="9"/>
        <v>0.15042707521909954</v>
      </c>
      <c r="Q27" s="109">
        <f t="shared" si="10"/>
        <v>888.1729926871378</v>
      </c>
      <c r="R27" s="57"/>
      <c r="S27" s="99">
        <f t="shared" si="16"/>
        <v>226</v>
      </c>
      <c r="T27" s="91">
        <f>'Density &amp; Scale Height'!N20</f>
        <v>1.416172100536653E-10</v>
      </c>
      <c r="U27" s="114">
        <f t="shared" si="1"/>
        <v>1.4836537361179265</v>
      </c>
      <c r="V27" s="94">
        <f t="shared" si="11"/>
        <v>5904.342628436398</v>
      </c>
      <c r="W27" s="123">
        <f t="shared" si="2"/>
        <v>7768.923780225101</v>
      </c>
      <c r="X27" s="96">
        <f t="shared" si="3"/>
        <v>0.2282668339732869</v>
      </c>
      <c r="Y27" s="109">
        <f t="shared" si="12"/>
        <v>1347.7655984866915</v>
      </c>
      <c r="Z27" s="57"/>
      <c r="AA27" s="99">
        <f t="shared" si="17"/>
        <v>226</v>
      </c>
      <c r="AB27" s="91">
        <f>'Density &amp; Scale Height'!V20</f>
        <v>2.0700105300534965E-10</v>
      </c>
      <c r="AC27" s="114">
        <f t="shared" si="4"/>
        <v>1.4836537361179265</v>
      </c>
      <c r="AD27" s="94">
        <f t="shared" si="13"/>
        <v>5904.342628436398</v>
      </c>
      <c r="AE27" s="111">
        <f t="shared" si="5"/>
        <v>7768.923780225101</v>
      </c>
      <c r="AF27" s="96">
        <f t="shared" si="6"/>
        <v>0.33365630477229385</v>
      </c>
      <c r="AG27" s="109">
        <f t="shared" si="14"/>
        <v>1970.0211435136214</v>
      </c>
    </row>
    <row r="28" spans="1:33" ht="12.75">
      <c r="A28" s="78"/>
      <c r="B28" s="79"/>
      <c r="C28" s="79"/>
      <c r="D28" s="79"/>
      <c r="E28" s="79"/>
      <c r="F28" s="79"/>
      <c r="G28" s="79"/>
      <c r="H28" s="80"/>
      <c r="I28" s="81"/>
      <c r="J28" s="82"/>
      <c r="K28" s="99">
        <f t="shared" si="15"/>
        <v>235</v>
      </c>
      <c r="L28" s="91">
        <f>'Density &amp; Scale Height'!F21</f>
        <v>6.960551088429184E-11</v>
      </c>
      <c r="M28" s="114">
        <f t="shared" si="0"/>
        <v>1.4866876145798986</v>
      </c>
      <c r="N28" s="94">
        <f t="shared" si="7"/>
        <v>5892.293656105665</v>
      </c>
      <c r="O28" s="119">
        <f t="shared" si="8"/>
        <v>7763.63550904797</v>
      </c>
      <c r="P28" s="96">
        <f t="shared" si="9"/>
        <v>0.11227062216289381</v>
      </c>
      <c r="Q28" s="109">
        <f t="shared" si="10"/>
        <v>661.5314747374553</v>
      </c>
      <c r="R28" s="57"/>
      <c r="S28" s="99">
        <f t="shared" si="16"/>
        <v>235</v>
      </c>
      <c r="T28" s="91">
        <f>'Density &amp; Scale Height'!N21</f>
        <v>1.1045979102369751E-10</v>
      </c>
      <c r="U28" s="114">
        <f t="shared" si="1"/>
        <v>1.4866876145798986</v>
      </c>
      <c r="V28" s="94">
        <f t="shared" si="11"/>
        <v>5892.293656105665</v>
      </c>
      <c r="W28" s="123">
        <f t="shared" si="2"/>
        <v>7763.63550904797</v>
      </c>
      <c r="X28" s="96">
        <f t="shared" si="3"/>
        <v>0.17816677594435162</v>
      </c>
      <c r="Y28" s="109">
        <f t="shared" si="12"/>
        <v>1049.8109636257025</v>
      </c>
      <c r="Z28" s="57"/>
      <c r="AA28" s="99">
        <f t="shared" si="17"/>
        <v>235</v>
      </c>
      <c r="AB28" s="91">
        <f>'Density &amp; Scale Height'!V21</f>
        <v>1.6715172565172877E-10</v>
      </c>
      <c r="AC28" s="114">
        <f t="shared" si="4"/>
        <v>1.4866876145798986</v>
      </c>
      <c r="AD28" s="94">
        <f t="shared" si="13"/>
        <v>5892.293656105665</v>
      </c>
      <c r="AE28" s="111">
        <f t="shared" si="5"/>
        <v>7763.63550904797</v>
      </c>
      <c r="AF28" s="96">
        <f t="shared" si="6"/>
        <v>0.2696083685919181</v>
      </c>
      <c r="AG28" s="109">
        <f t="shared" si="14"/>
        <v>1588.611679887157</v>
      </c>
    </row>
    <row r="29" spans="1:33" ht="12.75">
      <c r="A29" s="78"/>
      <c r="B29" s="79"/>
      <c r="C29" s="79"/>
      <c r="D29" s="79"/>
      <c r="E29" s="79"/>
      <c r="F29" s="79"/>
      <c r="G29" s="79"/>
      <c r="H29" s="80"/>
      <c r="I29" s="81"/>
      <c r="J29" s="82"/>
      <c r="K29" s="99">
        <f t="shared" si="15"/>
        <v>244</v>
      </c>
      <c r="L29" s="91">
        <f>'Density &amp; Scale Height'!F22</f>
        <v>5.191442166931729E-11</v>
      </c>
      <c r="M29" s="114">
        <f t="shared" si="0"/>
        <v>1.4897235581893373</v>
      </c>
      <c r="N29" s="94">
        <f t="shared" si="7"/>
        <v>5880.285608591176</v>
      </c>
      <c r="O29" s="119">
        <f t="shared" si="8"/>
        <v>7758.35802229646</v>
      </c>
      <c r="P29" s="96">
        <f t="shared" si="9"/>
        <v>0.08379263446924619</v>
      </c>
      <c r="Q29" s="109">
        <f t="shared" si="10"/>
        <v>492.7246225754493</v>
      </c>
      <c r="R29" s="57"/>
      <c r="S29" s="99">
        <f t="shared" si="16"/>
        <v>244</v>
      </c>
      <c r="T29" s="91">
        <f>'Density &amp; Scale Height'!N22</f>
        <v>8.61573634191442E-11</v>
      </c>
      <c r="U29" s="114">
        <f t="shared" si="1"/>
        <v>1.4897235581893373</v>
      </c>
      <c r="V29" s="94">
        <f t="shared" si="11"/>
        <v>5880.285608591176</v>
      </c>
      <c r="W29" s="123">
        <f t="shared" si="2"/>
        <v>7758.35802229646</v>
      </c>
      <c r="X29" s="96">
        <f t="shared" si="3"/>
        <v>0.1390625615710397</v>
      </c>
      <c r="Y29" s="109">
        <f t="shared" si="12"/>
        <v>817.727579500009</v>
      </c>
      <c r="Z29" s="57"/>
      <c r="AA29" s="99">
        <f t="shared" si="17"/>
        <v>244</v>
      </c>
      <c r="AB29" s="91">
        <f>'Density &amp; Scale Height'!V22</f>
        <v>1.3497370657157356E-10</v>
      </c>
      <c r="AC29" s="114">
        <f t="shared" si="4"/>
        <v>1.4897235581893373</v>
      </c>
      <c r="AD29" s="94">
        <f t="shared" si="13"/>
        <v>5880.285608591176</v>
      </c>
      <c r="AE29" s="111">
        <f t="shared" si="5"/>
        <v>7758.35802229646</v>
      </c>
      <c r="AF29" s="96">
        <f t="shared" si="6"/>
        <v>0.21785473273210956</v>
      </c>
      <c r="AG29" s="109">
        <f t="shared" si="14"/>
        <v>1281.048049648101</v>
      </c>
    </row>
    <row r="30" spans="1:33" ht="12.75">
      <c r="A30" s="78"/>
      <c r="B30" s="79"/>
      <c r="C30" s="79"/>
      <c r="D30" s="79"/>
      <c r="E30" s="79"/>
      <c r="F30" s="79"/>
      <c r="G30" s="79"/>
      <c r="H30" s="80"/>
      <c r="I30" s="81"/>
      <c r="J30" s="82"/>
      <c r="K30" s="99">
        <f t="shared" si="15"/>
        <v>253</v>
      </c>
      <c r="L30" s="91">
        <f>'Density &amp; Scale Height'!F23</f>
        <v>3.930259737414676E-11</v>
      </c>
      <c r="M30" s="114">
        <f t="shared" si="0"/>
        <v>1.4927615655424165</v>
      </c>
      <c r="N30" s="94">
        <f t="shared" si="7"/>
        <v>5868.318291553097</v>
      </c>
      <c r="O30" s="119">
        <f t="shared" si="8"/>
        <v>7753.091283365683</v>
      </c>
      <c r="P30" s="96">
        <f t="shared" si="9"/>
        <v>0.06347957299267515</v>
      </c>
      <c r="Q30" s="109">
        <f t="shared" si="10"/>
        <v>372.51833933289555</v>
      </c>
      <c r="R30" s="57"/>
      <c r="S30" s="99">
        <f t="shared" si="16"/>
        <v>253</v>
      </c>
      <c r="T30" s="91">
        <f>'Density &amp; Scale Height'!N23</f>
        <v>6.812298662591979E-11</v>
      </c>
      <c r="U30" s="114">
        <f t="shared" si="1"/>
        <v>1.4927615655424165</v>
      </c>
      <c r="V30" s="94">
        <f t="shared" si="11"/>
        <v>5868.318291553097</v>
      </c>
      <c r="W30" s="123">
        <f t="shared" si="2"/>
        <v>7753.091283365683</v>
      </c>
      <c r="X30" s="96">
        <f t="shared" si="3"/>
        <v>0.1100288121121407</v>
      </c>
      <c r="Y30" s="109">
        <f t="shared" si="12"/>
        <v>645.6840907155342</v>
      </c>
      <c r="Z30" s="57"/>
      <c r="AA30" s="99">
        <f t="shared" si="17"/>
        <v>253</v>
      </c>
      <c r="AB30" s="91">
        <f>'Density &amp; Scale Height'!V23</f>
        <v>1.1035697573829761E-10</v>
      </c>
      <c r="AC30" s="114">
        <f t="shared" si="4"/>
        <v>1.4927615655424165</v>
      </c>
      <c r="AD30" s="94">
        <f t="shared" si="13"/>
        <v>5868.318291553097</v>
      </c>
      <c r="AE30" s="111">
        <f t="shared" si="5"/>
        <v>7753.091283365683</v>
      </c>
      <c r="AF30" s="96">
        <f t="shared" si="6"/>
        <v>0.17824302119122293</v>
      </c>
      <c r="AG30" s="109">
        <f t="shared" si="14"/>
        <v>1045.9867815981397</v>
      </c>
    </row>
    <row r="31" spans="1:33" ht="12.75">
      <c r="A31" s="78"/>
      <c r="B31" s="79"/>
      <c r="C31" s="79"/>
      <c r="D31" s="79"/>
      <c r="E31" s="79"/>
      <c r="F31" s="79"/>
      <c r="G31" s="79"/>
      <c r="H31" s="80"/>
      <c r="I31" s="81"/>
      <c r="J31" s="82"/>
      <c r="K31" s="99">
        <f t="shared" si="15"/>
        <v>262</v>
      </c>
      <c r="L31" s="91">
        <f>'Density &amp; Scale Height'!F24</f>
        <v>3.0657176821010284E-11</v>
      </c>
      <c r="M31" s="114">
        <f t="shared" si="0"/>
        <v>1.4958016352381693</v>
      </c>
      <c r="N31" s="94">
        <f t="shared" si="7"/>
        <v>5856.391511836519</v>
      </c>
      <c r="O31" s="119">
        <f t="shared" si="8"/>
        <v>7747.8352558244615</v>
      </c>
      <c r="P31" s="96">
        <f t="shared" si="9"/>
        <v>0.04954951670017436</v>
      </c>
      <c r="Q31" s="109">
        <f t="shared" si="10"/>
        <v>290.18136901850295</v>
      </c>
      <c r="R31" s="57"/>
      <c r="S31" s="99">
        <f t="shared" si="16"/>
        <v>262</v>
      </c>
      <c r="T31" s="91">
        <f>'Density &amp; Scale Height'!N24</f>
        <v>5.5350449598438854E-11</v>
      </c>
      <c r="U31" s="114">
        <f t="shared" si="1"/>
        <v>1.4958016352381693</v>
      </c>
      <c r="V31" s="94">
        <f t="shared" si="11"/>
        <v>5856.391511836519</v>
      </c>
      <c r="W31" s="123">
        <f t="shared" si="2"/>
        <v>7747.8352558244615</v>
      </c>
      <c r="X31" s="96">
        <f t="shared" si="3"/>
        <v>0.08945990176304908</v>
      </c>
      <c r="Y31" s="109">
        <f t="shared" si="12"/>
        <v>523.9122093348495</v>
      </c>
      <c r="Z31" s="57"/>
      <c r="AA31" s="99">
        <f t="shared" si="17"/>
        <v>262</v>
      </c>
      <c r="AB31" s="91">
        <f>'Density &amp; Scale Height'!V24</f>
        <v>9.250708982928681E-11</v>
      </c>
      <c r="AC31" s="114">
        <f t="shared" si="4"/>
        <v>1.4958016352381693</v>
      </c>
      <c r="AD31" s="94">
        <f t="shared" si="13"/>
        <v>5856.391511836519</v>
      </c>
      <c r="AE31" s="111">
        <f t="shared" si="5"/>
        <v>7747.8352558244615</v>
      </c>
      <c r="AF31" s="96">
        <f t="shared" si="6"/>
        <v>0.14951414538730265</v>
      </c>
      <c r="AG31" s="109">
        <f t="shared" si="14"/>
        <v>875.6133719456906</v>
      </c>
    </row>
    <row r="32" spans="1:33" ht="12.75">
      <c r="A32" s="78"/>
      <c r="B32" s="79"/>
      <c r="C32" s="79"/>
      <c r="D32" s="79"/>
      <c r="E32" s="79"/>
      <c r="F32" s="79"/>
      <c r="G32" s="79"/>
      <c r="H32" s="80"/>
      <c r="I32" s="81"/>
      <c r="J32" s="82"/>
      <c r="K32" s="99">
        <f t="shared" si="15"/>
        <v>271</v>
      </c>
      <c r="L32" s="91">
        <f>'Density &amp; Scale Height'!F25</f>
        <v>2.3913495632044967E-11</v>
      </c>
      <c r="M32" s="114">
        <f t="shared" si="0"/>
        <v>1.4988437658784781</v>
      </c>
      <c r="N32" s="94">
        <f t="shared" si="7"/>
        <v>5844.505077462647</v>
      </c>
      <c r="O32" s="119">
        <f t="shared" si="8"/>
        <v>7742.589903414266</v>
      </c>
      <c r="P32" s="96">
        <f t="shared" si="9"/>
        <v>0.03867625811424737</v>
      </c>
      <c r="Q32" s="109">
        <f t="shared" si="10"/>
        <v>226.04358692597464</v>
      </c>
      <c r="R32" s="57"/>
      <c r="S32" s="99">
        <f t="shared" si="16"/>
        <v>271</v>
      </c>
      <c r="T32" s="91">
        <f>'Density &amp; Scale Height'!N25</f>
        <v>4.4972665211710126E-11</v>
      </c>
      <c r="U32" s="114">
        <f t="shared" si="1"/>
        <v>1.4988437658784781</v>
      </c>
      <c r="V32" s="94">
        <f t="shared" si="11"/>
        <v>5844.505077462647</v>
      </c>
      <c r="W32" s="123">
        <f t="shared" si="2"/>
        <v>7742.589903414266</v>
      </c>
      <c r="X32" s="96">
        <f t="shared" si="3"/>
        <v>0.07273609992354726</v>
      </c>
      <c r="Y32" s="109">
        <f t="shared" si="12"/>
        <v>425.10650531800246</v>
      </c>
      <c r="Z32" s="57"/>
      <c r="AA32" s="99">
        <f t="shared" si="17"/>
        <v>271</v>
      </c>
      <c r="AB32" s="91">
        <f>'Density &amp; Scale Height'!V25</f>
        <v>7.754436555943038E-11</v>
      </c>
      <c r="AC32" s="114">
        <f t="shared" si="4"/>
        <v>1.4988437658784781</v>
      </c>
      <c r="AD32" s="94">
        <f t="shared" si="13"/>
        <v>5844.505077462647</v>
      </c>
      <c r="AE32" s="111">
        <f t="shared" si="5"/>
        <v>7742.589903414266</v>
      </c>
      <c r="AF32" s="96">
        <f t="shared" si="6"/>
        <v>0.1254156206950833</v>
      </c>
      <c r="AG32" s="109">
        <f t="shared" si="14"/>
        <v>732.9922319455438</v>
      </c>
    </row>
    <row r="33" spans="1:33" ht="12.75">
      <c r="A33" s="57"/>
      <c r="B33" s="57"/>
      <c r="C33" s="57"/>
      <c r="D33" s="57"/>
      <c r="E33" s="57"/>
      <c r="F33" s="57"/>
      <c r="G33" s="57"/>
      <c r="H33" s="80"/>
      <c r="I33" s="81"/>
      <c r="J33" s="82"/>
      <c r="K33" s="99">
        <f t="shared" si="15"/>
        <v>280</v>
      </c>
      <c r="L33" s="91">
        <f>'Density &amp; Scale Height'!F26</f>
        <v>1.865322683437459E-11</v>
      </c>
      <c r="M33" s="114">
        <f t="shared" si="0"/>
        <v>1.501887956068064</v>
      </c>
      <c r="N33" s="94">
        <f t="shared" si="7"/>
        <v>5832.658797620057</v>
      </c>
      <c r="O33" s="119">
        <f t="shared" si="8"/>
        <v>7737.355190048166</v>
      </c>
      <c r="P33" s="96">
        <f t="shared" si="9"/>
        <v>0.03018902445563273</v>
      </c>
      <c r="Q33" s="109">
        <f t="shared" si="10"/>
        <v>176.0822790827133</v>
      </c>
      <c r="R33" s="57"/>
      <c r="S33" s="99">
        <f t="shared" si="16"/>
        <v>280</v>
      </c>
      <c r="T33" s="91">
        <f>'Density &amp; Scale Height'!N26</f>
        <v>3.6540635729571784E-11</v>
      </c>
      <c r="U33" s="114">
        <f t="shared" si="1"/>
        <v>1.501887956068064</v>
      </c>
      <c r="V33" s="94">
        <f t="shared" si="11"/>
        <v>5832.658797620057</v>
      </c>
      <c r="W33" s="123">
        <f t="shared" si="2"/>
        <v>7737.355190048166</v>
      </c>
      <c r="X33" s="96">
        <f t="shared" si="3"/>
        <v>0.05913862279482625</v>
      </c>
      <c r="Y33" s="109">
        <f t="shared" si="12"/>
        <v>344.93540852337736</v>
      </c>
      <c r="Z33" s="57"/>
      <c r="AA33" s="99">
        <f t="shared" si="17"/>
        <v>280</v>
      </c>
      <c r="AB33" s="91">
        <f>'Density &amp; Scale Height'!V26</f>
        <v>6.500181381893259E-11</v>
      </c>
      <c r="AC33" s="114">
        <f t="shared" si="4"/>
        <v>1.501887956068064</v>
      </c>
      <c r="AD33" s="94">
        <f t="shared" si="13"/>
        <v>5832.658797620057</v>
      </c>
      <c r="AE33" s="111">
        <f t="shared" si="5"/>
        <v>7737.355190048166</v>
      </c>
      <c r="AF33" s="96">
        <f t="shared" si="6"/>
        <v>0.10520117320527053</v>
      </c>
      <c r="AG33" s="109">
        <f t="shared" si="14"/>
        <v>613.6025484156726</v>
      </c>
    </row>
    <row r="34" spans="1:33" ht="12.75">
      <c r="A34" s="57"/>
      <c r="B34" s="57"/>
      <c r="C34" s="57"/>
      <c r="D34" s="57"/>
      <c r="E34" s="57"/>
      <c r="F34" s="57"/>
      <c r="G34" s="57"/>
      <c r="H34" s="80"/>
      <c r="I34" s="81"/>
      <c r="J34" s="82"/>
      <c r="K34" s="99">
        <f t="shared" si="15"/>
        <v>289</v>
      </c>
      <c r="L34" s="91">
        <f>'Density &amp; Scale Height'!F27</f>
        <v>1.4550063139592855E-11</v>
      </c>
      <c r="M34" s="114">
        <f t="shared" si="0"/>
        <v>1.5049342044144793</v>
      </c>
      <c r="N34" s="94">
        <f t="shared" si="7"/>
        <v>5820.852482656031</v>
      </c>
      <c r="O34" s="119">
        <f t="shared" si="8"/>
        <v>7732.13107980979</v>
      </c>
      <c r="P34" s="96">
        <f t="shared" si="9"/>
        <v>0.02356423318585927</v>
      </c>
      <c r="Q34" s="109">
        <f t="shared" si="10"/>
        <v>137.16392524179454</v>
      </c>
      <c r="R34" s="57"/>
      <c r="S34" s="99">
        <f t="shared" si="16"/>
        <v>289</v>
      </c>
      <c r="T34" s="91">
        <f>'Density &amp; Scale Height'!N27</f>
        <v>2.96895470445364E-11</v>
      </c>
      <c r="U34" s="114">
        <f t="shared" si="1"/>
        <v>1.5049342044144793</v>
      </c>
      <c r="V34" s="94">
        <f t="shared" si="11"/>
        <v>5820.852482656031</v>
      </c>
      <c r="W34" s="123">
        <f t="shared" si="2"/>
        <v>7732.13107980979</v>
      </c>
      <c r="X34" s="96">
        <f t="shared" si="3"/>
        <v>0.04808304974541654</v>
      </c>
      <c r="Y34" s="109">
        <f t="shared" si="12"/>
        <v>279.88433948428127</v>
      </c>
      <c r="Z34" s="57"/>
      <c r="AA34" s="99">
        <f t="shared" si="17"/>
        <v>289</v>
      </c>
      <c r="AB34" s="91">
        <f>'Density &amp; Scale Height'!V27</f>
        <v>5.448797948463366E-11</v>
      </c>
      <c r="AC34" s="114">
        <f t="shared" si="4"/>
        <v>1.5049342044144793</v>
      </c>
      <c r="AD34" s="94">
        <f t="shared" si="13"/>
        <v>5820.852482656031</v>
      </c>
      <c r="AE34" s="111">
        <f t="shared" si="5"/>
        <v>7732.13107980979</v>
      </c>
      <c r="AF34" s="96">
        <f t="shared" si="6"/>
        <v>0.08824480293204776</v>
      </c>
      <c r="AG34" s="109">
        <f t="shared" si="14"/>
        <v>513.6599802285024</v>
      </c>
    </row>
    <row r="35" spans="1:33" ht="12.75">
      <c r="A35" s="75"/>
      <c r="B35" s="57"/>
      <c r="C35" s="57"/>
      <c r="D35" s="57"/>
      <c r="E35" s="57"/>
      <c r="F35" s="57"/>
      <c r="G35" s="57"/>
      <c r="H35" s="80"/>
      <c r="I35" s="81"/>
      <c r="J35" s="82"/>
      <c r="K35" s="99">
        <f t="shared" si="15"/>
        <v>298</v>
      </c>
      <c r="L35" s="91">
        <f>'Density &amp; Scale Height'!F28</f>
        <v>1.1349475307725583E-11</v>
      </c>
      <c r="M35" s="114">
        <f t="shared" si="0"/>
        <v>1.5079825095280963</v>
      </c>
      <c r="N35" s="94">
        <f t="shared" si="7"/>
        <v>5809.085944067965</v>
      </c>
      <c r="O35" s="119">
        <f t="shared" si="8"/>
        <v>7726.917536952285</v>
      </c>
      <c r="P35" s="96">
        <f t="shared" si="9"/>
        <v>0.018393193875214642</v>
      </c>
      <c r="Q35" s="109">
        <f t="shared" si="10"/>
        <v>106.84764400702636</v>
      </c>
      <c r="R35" s="57"/>
      <c r="S35" s="99">
        <f t="shared" si="16"/>
        <v>298</v>
      </c>
      <c r="T35" s="91">
        <f>'Density &amp; Scale Height'!N28</f>
        <v>2.412298489367505E-11</v>
      </c>
      <c r="U35" s="114">
        <f t="shared" si="1"/>
        <v>1.5079825095280963</v>
      </c>
      <c r="V35" s="94">
        <f t="shared" si="11"/>
        <v>5809.085944067965</v>
      </c>
      <c r="W35" s="123">
        <f t="shared" si="2"/>
        <v>7726.917536952285</v>
      </c>
      <c r="X35" s="96">
        <f t="shared" si="3"/>
        <v>0.039094207086050374</v>
      </c>
      <c r="Y35" s="109">
        <f t="shared" si="12"/>
        <v>227.10160887805748</v>
      </c>
      <c r="Z35" s="57"/>
      <c r="AA35" s="99">
        <f t="shared" si="17"/>
        <v>298</v>
      </c>
      <c r="AB35" s="91">
        <f>'Density &amp; Scale Height'!V28</f>
        <v>4.567472404059466E-11</v>
      </c>
      <c r="AC35" s="114">
        <f t="shared" si="4"/>
        <v>1.5079825095280963</v>
      </c>
      <c r="AD35" s="94">
        <f t="shared" si="13"/>
        <v>5809.085944067965</v>
      </c>
      <c r="AE35" s="111">
        <f t="shared" si="5"/>
        <v>7726.917536952285</v>
      </c>
      <c r="AF35" s="96">
        <f t="shared" si="6"/>
        <v>0.07402140025836491</v>
      </c>
      <c r="AG35" s="109">
        <f t="shared" si="14"/>
        <v>429.99667580109644</v>
      </c>
    </row>
    <row r="36" spans="1:33" ht="12.75">
      <c r="A36" s="75"/>
      <c r="B36" s="57"/>
      <c r="C36" s="57"/>
      <c r="D36" s="57"/>
      <c r="E36" s="57"/>
      <c r="F36" s="57"/>
      <c r="G36" s="57"/>
      <c r="H36" s="80"/>
      <c r="I36" s="81"/>
      <c r="J36" s="82"/>
      <c r="K36" s="99">
        <f t="shared" si="15"/>
        <v>307</v>
      </c>
      <c r="L36" s="91">
        <f>'Density &amp; Scale Height'!F29</f>
        <v>9.052498599687652E-12</v>
      </c>
      <c r="M36" s="114">
        <f t="shared" si="0"/>
        <v>1.5110328700220985</v>
      </c>
      <c r="N36" s="94">
        <f t="shared" si="7"/>
        <v>5797.358994494863</v>
      </c>
      <c r="O36" s="119">
        <f t="shared" si="8"/>
        <v>7721.714525897293</v>
      </c>
      <c r="P36" s="96">
        <f t="shared" si="9"/>
        <v>0.014680551347440033</v>
      </c>
      <c r="Q36" s="109">
        <f t="shared" si="10"/>
        <v>85.10842639822515</v>
      </c>
      <c r="R36" s="57"/>
      <c r="S36" s="99">
        <f t="shared" si="16"/>
        <v>307</v>
      </c>
      <c r="T36" s="91">
        <f>'Density &amp; Scale Height'!N29</f>
        <v>1.9976905351584287E-11</v>
      </c>
      <c r="U36" s="114">
        <f t="shared" si="1"/>
        <v>1.5110328700220985</v>
      </c>
      <c r="V36" s="94">
        <f t="shared" si="11"/>
        <v>5797.358994494863</v>
      </c>
      <c r="W36" s="123">
        <f t="shared" si="2"/>
        <v>7721.714525897293</v>
      </c>
      <c r="X36" s="96">
        <f t="shared" si="3"/>
        <v>0.03239679979481044</v>
      </c>
      <c r="Y36" s="109">
        <f t="shared" si="12"/>
        <v>187.8158786832936</v>
      </c>
      <c r="Z36" s="57"/>
      <c r="AA36" s="99">
        <f t="shared" si="17"/>
        <v>307</v>
      </c>
      <c r="AB36" s="91">
        <f>'Density &amp; Scale Height'!V29</f>
        <v>3.8915460625441074E-11</v>
      </c>
      <c r="AC36" s="114">
        <f t="shared" si="4"/>
        <v>1.5110328700220985</v>
      </c>
      <c r="AD36" s="94">
        <f t="shared" si="13"/>
        <v>5797.358994494863</v>
      </c>
      <c r="AE36" s="111">
        <f t="shared" si="5"/>
        <v>7721.714525897293</v>
      </c>
      <c r="AF36" s="96">
        <f t="shared" si="6"/>
        <v>0.06310969415016322</v>
      </c>
      <c r="AG36" s="109">
        <f t="shared" si="14"/>
        <v>365.8695530212686</v>
      </c>
    </row>
    <row r="37" spans="1:33" ht="12.75">
      <c r="A37" s="57"/>
      <c r="B37" s="57"/>
      <c r="C37" s="57"/>
      <c r="D37" s="57"/>
      <c r="E37" s="57"/>
      <c r="F37" s="57"/>
      <c r="G37" s="57"/>
      <c r="H37" s="80"/>
      <c r="I37" s="81"/>
      <c r="J37" s="82"/>
      <c r="K37" s="99">
        <f t="shared" si="15"/>
        <v>316</v>
      </c>
      <c r="L37" s="91">
        <f>'Density &amp; Scale Height'!F30</f>
        <v>7.266535002829507E-12</v>
      </c>
      <c r="M37" s="114">
        <f t="shared" si="0"/>
        <v>1.5140852845124702</v>
      </c>
      <c r="N37" s="94">
        <f t="shared" si="7"/>
        <v>5785.671447708897</v>
      </c>
      <c r="O37" s="119">
        <f t="shared" si="8"/>
        <v>7716.522011233929</v>
      </c>
      <c r="P37" s="96">
        <f t="shared" si="9"/>
        <v>0.011792161330514575</v>
      </c>
      <c r="Q37" s="109">
        <f t="shared" si="10"/>
        <v>68.22557111673514</v>
      </c>
      <c r="R37" s="57"/>
      <c r="S37" s="99">
        <f t="shared" si="16"/>
        <v>316</v>
      </c>
      <c r="T37" s="91">
        <f>'Density &amp; Scale Height'!N30</f>
        <v>1.663367259235218E-11</v>
      </c>
      <c r="U37" s="114">
        <f t="shared" si="1"/>
        <v>1.5140852845124702</v>
      </c>
      <c r="V37" s="94">
        <f t="shared" si="11"/>
        <v>5785.671447708897</v>
      </c>
      <c r="W37" s="123">
        <f t="shared" si="2"/>
        <v>7716.522011233929</v>
      </c>
      <c r="X37" s="96">
        <f t="shared" si="3"/>
        <v>0.026993188727722096</v>
      </c>
      <c r="Y37" s="109">
        <f t="shared" si="12"/>
        <v>156.17372130459938</v>
      </c>
      <c r="Z37" s="57"/>
      <c r="AA37" s="99">
        <f t="shared" si="17"/>
        <v>316</v>
      </c>
      <c r="AB37" s="91">
        <f>'Density &amp; Scale Height'!V30</f>
        <v>3.3311079629453765E-11</v>
      </c>
      <c r="AC37" s="114">
        <f t="shared" si="4"/>
        <v>1.5140852845124702</v>
      </c>
      <c r="AD37" s="94">
        <f t="shared" si="13"/>
        <v>5785.671447708897</v>
      </c>
      <c r="AE37" s="111">
        <f t="shared" si="5"/>
        <v>7716.522011233929</v>
      </c>
      <c r="AF37" s="96">
        <f t="shared" si="6"/>
        <v>0.05405734988287827</v>
      </c>
      <c r="AG37" s="109">
        <f t="shared" si="14"/>
        <v>312.75806575617867</v>
      </c>
    </row>
    <row r="38" spans="1:33" ht="12.75">
      <c r="A38" s="57"/>
      <c r="B38" s="57"/>
      <c r="C38" s="57"/>
      <c r="D38" s="57"/>
      <c r="E38" s="57"/>
      <c r="F38" s="57"/>
      <c r="G38" s="57"/>
      <c r="H38" s="80"/>
      <c r="I38" s="81"/>
      <c r="J38" s="82"/>
      <c r="K38" s="99">
        <f t="shared" si="15"/>
        <v>325</v>
      </c>
      <c r="L38" s="91">
        <f>'Density &amp; Scale Height'!F31</f>
        <v>5.832923404060898E-12</v>
      </c>
      <c r="M38" s="114">
        <f t="shared" si="0"/>
        <v>1.5171397516179888</v>
      </c>
      <c r="N38" s="94">
        <f t="shared" si="7"/>
        <v>5774.023118607034</v>
      </c>
      <c r="O38" s="119">
        <f t="shared" si="8"/>
        <v>7711.339957717774</v>
      </c>
      <c r="P38" s="96">
        <f t="shared" si="9"/>
        <v>0.009472051824059843</v>
      </c>
      <c r="Q38" s="109">
        <f t="shared" si="10"/>
        <v>54.69184621276546</v>
      </c>
      <c r="R38" s="57"/>
      <c r="S38" s="99">
        <f t="shared" si="16"/>
        <v>325</v>
      </c>
      <c r="T38" s="91">
        <f>'Density &amp; Scale Height'!N31</f>
        <v>1.384994617735553E-11</v>
      </c>
      <c r="U38" s="114">
        <f t="shared" si="1"/>
        <v>1.5171397516179888</v>
      </c>
      <c r="V38" s="94">
        <f t="shared" si="11"/>
        <v>5774.023118607034</v>
      </c>
      <c r="W38" s="123">
        <f t="shared" si="2"/>
        <v>7711.339957717774</v>
      </c>
      <c r="X38" s="96">
        <f t="shared" si="3"/>
        <v>0.02249085044748197</v>
      </c>
      <c r="Y38" s="109">
        <f t="shared" si="12"/>
        <v>129.86269044089426</v>
      </c>
      <c r="Z38" s="57"/>
      <c r="AA38" s="99">
        <f t="shared" si="17"/>
        <v>325</v>
      </c>
      <c r="AB38" s="91">
        <f>'Density &amp; Scale Height'!V31</f>
        <v>2.8513809376687267E-11</v>
      </c>
      <c r="AC38" s="114">
        <f t="shared" si="4"/>
        <v>1.5171397516179888</v>
      </c>
      <c r="AD38" s="94">
        <f t="shared" si="13"/>
        <v>5774.023118607034</v>
      </c>
      <c r="AE38" s="111">
        <f t="shared" si="5"/>
        <v>7711.339957717774</v>
      </c>
      <c r="AF38" s="96">
        <f t="shared" si="6"/>
        <v>0.046303416213096825</v>
      </c>
      <c r="AG38" s="109">
        <f t="shared" si="14"/>
        <v>267.35699568490486</v>
      </c>
    </row>
    <row r="39" spans="1:33" ht="12.75">
      <c r="A39" s="57"/>
      <c r="B39" s="57"/>
      <c r="C39" s="57"/>
      <c r="D39" s="57"/>
      <c r="E39" s="57"/>
      <c r="F39" s="57"/>
      <c r="G39" s="57"/>
      <c r="H39" s="80"/>
      <c r="I39" s="81"/>
      <c r="J39" s="82"/>
      <c r="K39" s="99">
        <f t="shared" si="15"/>
        <v>334</v>
      </c>
      <c r="L39" s="91">
        <f>'Density &amp; Scale Height'!F32</f>
        <v>4.682148427605895E-12</v>
      </c>
      <c r="M39" s="114">
        <f t="shared" si="0"/>
        <v>1.5201962699602127</v>
      </c>
      <c r="N39" s="94">
        <f t="shared" si="7"/>
        <v>5762.413823202757</v>
      </c>
      <c r="O39" s="119">
        <f t="shared" si="8"/>
        <v>7706.16833026986</v>
      </c>
      <c r="P39" s="96">
        <f t="shared" si="9"/>
        <v>0.007608417352258496</v>
      </c>
      <c r="Q39" s="109">
        <f t="shared" si="10"/>
        <v>43.84284932335008</v>
      </c>
      <c r="R39" s="57"/>
      <c r="S39" s="99">
        <f t="shared" si="16"/>
        <v>334</v>
      </c>
      <c r="T39" s="91">
        <f>'Density &amp; Scale Height'!N32</f>
        <v>1.1532089984976604E-11</v>
      </c>
      <c r="U39" s="114">
        <f t="shared" si="1"/>
        <v>1.5201962699602127</v>
      </c>
      <c r="V39" s="94">
        <f t="shared" si="11"/>
        <v>5762.413823202757</v>
      </c>
      <c r="W39" s="123">
        <f t="shared" si="2"/>
        <v>7706.16833026986</v>
      </c>
      <c r="X39" s="96">
        <f t="shared" si="3"/>
        <v>0.018739464351916466</v>
      </c>
      <c r="Y39" s="109">
        <f t="shared" si="12"/>
        <v>107.98454842089873</v>
      </c>
      <c r="Z39" s="57"/>
      <c r="AA39" s="99">
        <f t="shared" si="17"/>
        <v>334</v>
      </c>
      <c r="AB39" s="91">
        <f>'Density &amp; Scale Height'!V32</f>
        <v>2.440741441628834E-11</v>
      </c>
      <c r="AC39" s="114">
        <f t="shared" si="4"/>
        <v>1.5201962699602127</v>
      </c>
      <c r="AD39" s="94">
        <f t="shared" si="13"/>
        <v>5762.413823202757</v>
      </c>
      <c r="AE39" s="111">
        <f t="shared" si="5"/>
        <v>7706.16833026986</v>
      </c>
      <c r="AF39" s="96">
        <f t="shared" si="6"/>
        <v>0.03966166349485135</v>
      </c>
      <c r="AG39" s="109">
        <f t="shared" si="14"/>
        <v>228.5469179739476</v>
      </c>
    </row>
    <row r="40" spans="1:33" ht="12.75">
      <c r="A40" s="57"/>
      <c r="B40" s="57"/>
      <c r="C40" s="57"/>
      <c r="D40" s="57"/>
      <c r="E40" s="57"/>
      <c r="F40" s="57"/>
      <c r="G40" s="57"/>
      <c r="H40" s="80"/>
      <c r="I40" s="81"/>
      <c r="J40" s="82"/>
      <c r="K40" s="99">
        <f t="shared" si="15"/>
        <v>343</v>
      </c>
      <c r="L40" s="91">
        <f>'Density &amp; Scale Height'!F33</f>
        <v>3.758409356596371E-12</v>
      </c>
      <c r="M40" s="114">
        <f t="shared" si="0"/>
        <v>1.5232548381634758</v>
      </c>
      <c r="N40" s="94">
        <f t="shared" si="7"/>
        <v>5750.84337861783</v>
      </c>
      <c r="O40" s="119">
        <f t="shared" si="8"/>
        <v>7701.007093975685</v>
      </c>
      <c r="P40" s="96">
        <f t="shared" si="9"/>
        <v>0.006111449097111539</v>
      </c>
      <c r="Q40" s="109">
        <f t="shared" si="10"/>
        <v>35.14598657388381</v>
      </c>
      <c r="R40" s="57"/>
      <c r="S40" s="99">
        <f t="shared" si="16"/>
        <v>343</v>
      </c>
      <c r="T40" s="91">
        <f>'Density &amp; Scale Height'!N33</f>
        <v>9.602138356251086E-12</v>
      </c>
      <c r="U40" s="114">
        <f t="shared" si="1"/>
        <v>1.5232548381634758</v>
      </c>
      <c r="V40" s="94">
        <f t="shared" si="11"/>
        <v>5750.84337861783</v>
      </c>
      <c r="W40" s="123">
        <f t="shared" si="2"/>
        <v>7701.007093975685</v>
      </c>
      <c r="X40" s="96">
        <f t="shared" si="3"/>
        <v>0.015613780783260473</v>
      </c>
      <c r="Y40" s="109">
        <f t="shared" si="12"/>
        <v>89.79240783260381</v>
      </c>
      <c r="Z40" s="57"/>
      <c r="AA40" s="99">
        <f t="shared" si="17"/>
        <v>343</v>
      </c>
      <c r="AB40" s="91">
        <f>'Density &amp; Scale Height'!V33</f>
        <v>2.0892398859041916E-11</v>
      </c>
      <c r="AC40" s="114">
        <f t="shared" si="4"/>
        <v>1.5232548381634758</v>
      </c>
      <c r="AD40" s="94">
        <f t="shared" si="13"/>
        <v>5750.84337861783</v>
      </c>
      <c r="AE40" s="111">
        <f t="shared" si="5"/>
        <v>7701.007093975685</v>
      </c>
      <c r="AF40" s="96">
        <f t="shared" si="6"/>
        <v>0.03397257191250074</v>
      </c>
      <c r="AG40" s="109">
        <f t="shared" si="14"/>
        <v>195.37094023762296</v>
      </c>
    </row>
    <row r="41" spans="1:33" ht="12.75">
      <c r="A41" s="57"/>
      <c r="B41" s="57"/>
      <c r="C41" s="57"/>
      <c r="D41" s="57"/>
      <c r="E41" s="57"/>
      <c r="F41" s="57"/>
      <c r="G41" s="57"/>
      <c r="H41" s="80"/>
      <c r="I41" s="81"/>
      <c r="J41" s="82"/>
      <c r="K41" s="99">
        <f t="shared" si="15"/>
        <v>352</v>
      </c>
      <c r="L41" s="91">
        <f>'Density &amp; Scale Height'!F34</f>
        <v>3.0296228547026383E-12</v>
      </c>
      <c r="M41" s="114">
        <f t="shared" si="0"/>
        <v>1.5263154548548747</v>
      </c>
      <c r="N41" s="94">
        <f t="shared" si="7"/>
        <v>5739.311603074162</v>
      </c>
      <c r="O41" s="119">
        <f t="shared" si="8"/>
        <v>7695.856214084212</v>
      </c>
      <c r="P41" s="96">
        <f t="shared" si="9"/>
        <v>0.004929686086333276</v>
      </c>
      <c r="Q41" s="109">
        <f t="shared" si="10"/>
        <v>28.29300455480583</v>
      </c>
      <c r="R41" s="57"/>
      <c r="S41" s="99">
        <f t="shared" si="16"/>
        <v>352</v>
      </c>
      <c r="T41" s="91">
        <f>'Density &amp; Scale Height'!N34</f>
        <v>8.024075995618323E-12</v>
      </c>
      <c r="U41" s="114">
        <f t="shared" si="1"/>
        <v>1.5263154548548747</v>
      </c>
      <c r="V41" s="94">
        <f t="shared" si="11"/>
        <v>5739.311603074162</v>
      </c>
      <c r="W41" s="123">
        <f t="shared" si="2"/>
        <v>7695.856214084212</v>
      </c>
      <c r="X41" s="96">
        <f t="shared" si="3"/>
        <v>0.013056468639283145</v>
      </c>
      <c r="Y41" s="109">
        <f t="shared" si="12"/>
        <v>74.93514195661167</v>
      </c>
      <c r="Z41" s="57"/>
      <c r="AA41" s="99">
        <f t="shared" si="17"/>
        <v>352</v>
      </c>
      <c r="AB41" s="91">
        <f>'Density &amp; Scale Height'!V34</f>
        <v>1.793862034304194E-11</v>
      </c>
      <c r="AC41" s="114">
        <f t="shared" si="4"/>
        <v>1.5263154548548747</v>
      </c>
      <c r="AD41" s="94">
        <f t="shared" si="13"/>
        <v>5739.311603074162</v>
      </c>
      <c r="AE41" s="111">
        <f t="shared" si="5"/>
        <v>7695.856214084212</v>
      </c>
      <c r="AF41" s="96">
        <f t="shared" si="6"/>
        <v>0.029189034858198088</v>
      </c>
      <c r="AG41" s="109">
        <f t="shared" si="14"/>
        <v>167.52496644419247</v>
      </c>
    </row>
    <row r="42" spans="1:33" ht="12.75">
      <c r="A42" s="57"/>
      <c r="B42" s="57"/>
      <c r="C42" s="57"/>
      <c r="D42" s="57"/>
      <c r="E42" s="57"/>
      <c r="F42" s="57"/>
      <c r="G42" s="57"/>
      <c r="H42" s="80"/>
      <c r="I42" s="81"/>
      <c r="J42" s="82"/>
      <c r="K42" s="99">
        <f t="shared" si="15"/>
        <v>361</v>
      </c>
      <c r="L42" s="91">
        <f>'Density &amp; Scale Height'!F35</f>
        <v>2.4783497820233043E-12</v>
      </c>
      <c r="M42" s="114">
        <f t="shared" si="0"/>
        <v>1.5293781186642614</v>
      </c>
      <c r="N42" s="94">
        <f t="shared" si="7"/>
        <v>5727.818315885719</v>
      </c>
      <c r="O42" s="119">
        <f t="shared" si="8"/>
        <v>7690.715656006896</v>
      </c>
      <c r="P42" s="96">
        <f t="shared" si="9"/>
        <v>0.004035371174825767</v>
      </c>
      <c r="Q42" s="109">
        <f t="shared" si="10"/>
        <v>23.1138729265643</v>
      </c>
      <c r="R42" s="57"/>
      <c r="S42" s="99">
        <f t="shared" si="16"/>
        <v>361</v>
      </c>
      <c r="T42" s="91">
        <f>'Density &amp; Scale Height'!N35</f>
        <v>6.790583384330838E-12</v>
      </c>
      <c r="U42" s="114">
        <f t="shared" si="1"/>
        <v>1.5293781186642614</v>
      </c>
      <c r="V42" s="94">
        <f t="shared" si="11"/>
        <v>5727.818315885719</v>
      </c>
      <c r="W42" s="123">
        <f t="shared" si="2"/>
        <v>7690.715656006896</v>
      </c>
      <c r="X42" s="96">
        <f t="shared" si="3"/>
        <v>0.011056762305362835</v>
      </c>
      <c r="Y42" s="109">
        <f t="shared" si="12"/>
        <v>63.331125647052055</v>
      </c>
      <c r="Z42" s="57"/>
      <c r="AA42" s="99">
        <f t="shared" si="17"/>
        <v>361</v>
      </c>
      <c r="AB42" s="91">
        <f>'Density &amp; Scale Height'!V35</f>
        <v>1.5568954782064125E-11</v>
      </c>
      <c r="AC42" s="114">
        <f t="shared" si="4"/>
        <v>1.5293781186642614</v>
      </c>
      <c r="AD42" s="94">
        <f t="shared" si="13"/>
        <v>5727.818315885719</v>
      </c>
      <c r="AE42" s="111">
        <f t="shared" si="5"/>
        <v>7690.715656006896</v>
      </c>
      <c r="AF42" s="96">
        <f t="shared" si="6"/>
        <v>0.025350138953516205</v>
      </c>
      <c r="AG42" s="109">
        <f t="shared" si="14"/>
        <v>145.20099020819816</v>
      </c>
    </row>
    <row r="43" spans="1:33" ht="12.75">
      <c r="A43" s="57"/>
      <c r="B43" s="57"/>
      <c r="C43" s="57"/>
      <c r="D43" s="57"/>
      <c r="E43" s="57"/>
      <c r="F43" s="57"/>
      <c r="G43" s="57"/>
      <c r="H43" s="80"/>
      <c r="I43" s="81"/>
      <c r="J43" s="82"/>
      <c r="K43" s="99">
        <f t="shared" si="15"/>
        <v>370</v>
      </c>
      <c r="L43" s="91">
        <f>'Density &amp; Scale Height'!F36</f>
        <v>2.027386884978418E-12</v>
      </c>
      <c r="M43" s="114">
        <f t="shared" si="0"/>
        <v>1.5324428282242333</v>
      </c>
      <c r="N43" s="94">
        <f t="shared" si="7"/>
        <v>5716.363337450525</v>
      </c>
      <c r="O43" s="119">
        <f t="shared" si="8"/>
        <v>7685.5853853167</v>
      </c>
      <c r="P43" s="96">
        <f t="shared" si="9"/>
        <v>0.0033032947152936733</v>
      </c>
      <c r="Q43" s="109">
        <f t="shared" si="10"/>
        <v>18.882832803298825</v>
      </c>
      <c r="R43" s="57"/>
      <c r="S43" s="99">
        <f t="shared" si="16"/>
        <v>370</v>
      </c>
      <c r="T43" s="91">
        <f>'Density &amp; Scale Height'!N36</f>
        <v>5.74670812249665E-12</v>
      </c>
      <c r="U43" s="114">
        <f t="shared" si="1"/>
        <v>1.5324428282242333</v>
      </c>
      <c r="V43" s="94">
        <f t="shared" si="11"/>
        <v>5716.363337450525</v>
      </c>
      <c r="W43" s="123">
        <f t="shared" si="2"/>
        <v>7685.5853853167</v>
      </c>
      <c r="X43" s="96">
        <f t="shared" si="3"/>
        <v>0.009363319212544128</v>
      </c>
      <c r="Y43" s="109">
        <f t="shared" si="12"/>
        <v>53.52413466343338</v>
      </c>
      <c r="Z43" s="57"/>
      <c r="AA43" s="99">
        <f t="shared" si="17"/>
        <v>370</v>
      </c>
      <c r="AB43" s="91">
        <f>'Density &amp; Scale Height'!V36</f>
        <v>1.3512318582514405E-11</v>
      </c>
      <c r="AC43" s="114">
        <f t="shared" si="4"/>
        <v>1.5324428282242333</v>
      </c>
      <c r="AD43" s="94">
        <f t="shared" si="13"/>
        <v>5716.363337450525</v>
      </c>
      <c r="AE43" s="111">
        <f t="shared" si="5"/>
        <v>7685.5853853167</v>
      </c>
      <c r="AF43" s="96">
        <f t="shared" si="6"/>
        <v>0.022016108960603978</v>
      </c>
      <c r="AG43" s="109">
        <f t="shared" si="14"/>
        <v>125.85207809571257</v>
      </c>
    </row>
    <row r="44" spans="1:33" ht="12.75">
      <c r="A44" s="57"/>
      <c r="B44" s="57"/>
      <c r="C44" s="57"/>
      <c r="D44" s="57"/>
      <c r="E44" s="57"/>
      <c r="F44" s="57"/>
      <c r="G44" s="57"/>
      <c r="H44" s="80"/>
      <c r="I44" s="81"/>
      <c r="J44" s="82"/>
      <c r="K44" s="99">
        <f t="shared" si="15"/>
        <v>379</v>
      </c>
      <c r="L44" s="91">
        <f>'Density &amp; Scale Height'!F37</f>
        <v>1.658481628056101E-12</v>
      </c>
      <c r="M44" s="114">
        <f t="shared" si="0"/>
        <v>1.535509582170124</v>
      </c>
      <c r="N44" s="94">
        <f t="shared" si="7"/>
        <v>5704.946489242718</v>
      </c>
      <c r="O44" s="119">
        <f t="shared" si="8"/>
        <v>7680.465367747132</v>
      </c>
      <c r="P44" s="96">
        <f t="shared" si="9"/>
        <v>0.0027040254288028106</v>
      </c>
      <c r="Q44" s="109">
        <f t="shared" si="10"/>
        <v>15.42632037687163</v>
      </c>
      <c r="R44" s="57"/>
      <c r="S44" s="99">
        <f t="shared" si="16"/>
        <v>379</v>
      </c>
      <c r="T44" s="91">
        <f>'Density &amp; Scale Height'!N37</f>
        <v>4.863301483252912E-12</v>
      </c>
      <c r="U44" s="114">
        <f t="shared" si="1"/>
        <v>1.535509582170124</v>
      </c>
      <c r="V44" s="94">
        <f t="shared" si="11"/>
        <v>5704.946489242718</v>
      </c>
      <c r="W44" s="123">
        <f t="shared" si="2"/>
        <v>7680.465367747132</v>
      </c>
      <c r="X44" s="96">
        <f t="shared" si="3"/>
        <v>0.00792923518487445</v>
      </c>
      <c r="Y44" s="109">
        <f t="shared" si="12"/>
        <v>45.23586243032933</v>
      </c>
      <c r="Z44" s="57"/>
      <c r="AA44" s="99">
        <f t="shared" si="17"/>
        <v>379</v>
      </c>
      <c r="AB44" s="91">
        <f>'Density &amp; Scale Height'!V37</f>
        <v>1.172736102270046E-11</v>
      </c>
      <c r="AC44" s="114">
        <f t="shared" si="4"/>
        <v>1.535509582170124</v>
      </c>
      <c r="AD44" s="94">
        <f t="shared" si="13"/>
        <v>5704.946489242718</v>
      </c>
      <c r="AE44" s="111">
        <f t="shared" si="5"/>
        <v>7680.465367747132</v>
      </c>
      <c r="AF44" s="96">
        <f t="shared" si="6"/>
        <v>0.019120550919398124</v>
      </c>
      <c r="AG44" s="109">
        <f t="shared" si="14"/>
        <v>109.08171984000694</v>
      </c>
    </row>
    <row r="45" spans="1:33" ht="12.75">
      <c r="A45" s="57"/>
      <c r="B45" s="57"/>
      <c r="C45" s="57"/>
      <c r="D45" s="57"/>
      <c r="E45" s="57"/>
      <c r="F45" s="57"/>
      <c r="G45" s="57"/>
      <c r="H45" s="80"/>
      <c r="I45" s="81"/>
      <c r="J45" s="82"/>
      <c r="K45" s="99">
        <f t="shared" si="15"/>
        <v>388</v>
      </c>
      <c r="L45" s="91">
        <f>'Density &amp; Scale Height'!F38</f>
        <v>1.356702724566005E-12</v>
      </c>
      <c r="M45" s="114">
        <f aca="true" t="shared" si="18" ref="M45:M76">(2*PI()*SQRT((K45+$H$2)^3/$H$3))/3600</f>
        <v>1.538578379139995</v>
      </c>
      <c r="N45" s="94">
        <f t="shared" si="7"/>
        <v>5693.567593804676</v>
      </c>
      <c r="O45" s="119">
        <f aca="true" t="shared" si="19" ref="O45:O76">SQRT($H$3/(K45+$H$2))*1000</f>
        <v>7675.3555691912825</v>
      </c>
      <c r="P45" s="96">
        <f aca="true" t="shared" si="20" ref="P45:P76">PI()*($A$9*$C$9/$B$9)*L45*((K45+$H$2)*1000)*O45</f>
        <v>0.002213470993109441</v>
      </c>
      <c r="Q45" s="109">
        <f t="shared" si="10"/>
        <v>12.602546716194567</v>
      </c>
      <c r="R45" s="57"/>
      <c r="S45" s="99">
        <f t="shared" si="16"/>
        <v>388</v>
      </c>
      <c r="T45" s="91">
        <f>'Density &amp; Scale Height'!N38</f>
        <v>4.115695597001138E-12</v>
      </c>
      <c r="U45" s="114">
        <f aca="true" t="shared" si="21" ref="U45:U76">(2*PI()*SQRT((S45+$H$2)^3/$H$3))/3600</f>
        <v>1.538578379139995</v>
      </c>
      <c r="V45" s="94">
        <f t="shared" si="11"/>
        <v>5693.567593804676</v>
      </c>
      <c r="W45" s="123">
        <f aca="true" t="shared" si="22" ref="W45:W76">SQRT($H$3/(S45+$H$2))*1000</f>
        <v>7675.3555691912825</v>
      </c>
      <c r="X45" s="96">
        <f aca="true" t="shared" si="23" ref="X45:X76">PI()*($A$9*$C$9/$B$9)*T45*((S45+$H$2)*1000)*W45</f>
        <v>0.0067147892131966085</v>
      </c>
      <c r="Y45" s="109">
        <f t="shared" si="12"/>
        <v>38.23110626348541</v>
      </c>
      <c r="Z45" s="57"/>
      <c r="AA45" s="99">
        <f t="shared" si="17"/>
        <v>388</v>
      </c>
      <c r="AB45" s="91">
        <f>'Density &amp; Scale Height'!V38</f>
        <v>1.017819375090262E-11</v>
      </c>
      <c r="AC45" s="114">
        <f aca="true" t="shared" si="24" ref="AC45:AC76">(2*PI()*SQRT((AA45+$H$2)^3/$H$3))/3600</f>
        <v>1.538578379139995</v>
      </c>
      <c r="AD45" s="94">
        <f t="shared" si="13"/>
        <v>5693.567593804676</v>
      </c>
      <c r="AE45" s="111">
        <f aca="true" t="shared" si="25" ref="AE45:AE76">SQRT($H$3/(AA45+$H$2))*1000</f>
        <v>7675.3555691912825</v>
      </c>
      <c r="AF45" s="96">
        <f aca="true" t="shared" si="26" ref="AF45:AF76">PI()*($A$9*$C$9/$B$9)*AB45*((AA45+$H$2)*1000)*AE45</f>
        <v>0.016605801862067875</v>
      </c>
      <c r="AG45" s="109">
        <f t="shared" si="14"/>
        <v>94.546255351011</v>
      </c>
    </row>
    <row r="46" spans="1:33" ht="12.75">
      <c r="A46" s="57"/>
      <c r="B46" s="57"/>
      <c r="C46" s="57"/>
      <c r="D46" s="57"/>
      <c r="E46" s="57"/>
      <c r="F46" s="57"/>
      <c r="G46" s="57"/>
      <c r="H46" s="80"/>
      <c r="I46" s="81"/>
      <c r="J46" s="82"/>
      <c r="K46" s="99">
        <f t="shared" si="15"/>
        <v>397</v>
      </c>
      <c r="L46" s="91">
        <f>'Density &amp; Scale Height'!F39</f>
        <v>1.10983579902675E-12</v>
      </c>
      <c r="M46" s="114">
        <f t="shared" si="18"/>
        <v>1.5416492177746257</v>
      </c>
      <c r="N46" s="94">
        <f t="shared" si="7"/>
        <v>5682.226474739228</v>
      </c>
      <c r="O46" s="119">
        <f t="shared" si="19"/>
        <v>7670.255955700866</v>
      </c>
      <c r="P46" s="96">
        <f t="shared" si="20"/>
        <v>0.0018119095518943436</v>
      </c>
      <c r="Q46" s="109">
        <f t="shared" si="10"/>
        <v>10.29568042560693</v>
      </c>
      <c r="R46" s="57"/>
      <c r="S46" s="99">
        <f t="shared" si="16"/>
        <v>397</v>
      </c>
      <c r="T46" s="91">
        <f>'Density &amp; Scale Height'!N39</f>
        <v>3.4830146363545103E-12</v>
      </c>
      <c r="U46" s="114">
        <f t="shared" si="21"/>
        <v>1.5416492177746257</v>
      </c>
      <c r="V46" s="94">
        <f t="shared" si="11"/>
        <v>5682.226474739228</v>
      </c>
      <c r="W46" s="123">
        <f t="shared" si="22"/>
        <v>7670.255955700866</v>
      </c>
      <c r="X46" s="96">
        <f t="shared" si="23"/>
        <v>0.005686343416325889</v>
      </c>
      <c r="Y46" s="109">
        <f t="shared" si="12"/>
        <v>32.31109110470607</v>
      </c>
      <c r="Z46" s="57"/>
      <c r="AA46" s="99">
        <f t="shared" si="17"/>
        <v>397</v>
      </c>
      <c r="AB46" s="91">
        <f>'Density &amp; Scale Height'!V39</f>
        <v>8.833669214274682E-12</v>
      </c>
      <c r="AC46" s="114">
        <f t="shared" si="24"/>
        <v>1.5416492177746257</v>
      </c>
      <c r="AD46" s="94">
        <f t="shared" si="13"/>
        <v>5682.226474739228</v>
      </c>
      <c r="AE46" s="111">
        <f t="shared" si="25"/>
        <v>7670.255955700866</v>
      </c>
      <c r="AF46" s="96">
        <f t="shared" si="26"/>
        <v>0.014421781710100988</v>
      </c>
      <c r="AG46" s="109">
        <f t="shared" si="14"/>
        <v>81.94782984604582</v>
      </c>
    </row>
    <row r="47" spans="1:33" ht="12.75">
      <c r="A47" s="57"/>
      <c r="B47" s="57"/>
      <c r="C47" s="57"/>
      <c r="D47" s="57"/>
      <c r="E47" s="57"/>
      <c r="F47" s="57"/>
      <c r="G47" s="57"/>
      <c r="H47" s="80"/>
      <c r="I47" s="81"/>
      <c r="J47" s="82"/>
      <c r="K47" s="99">
        <f t="shared" si="15"/>
        <v>406</v>
      </c>
      <c r="L47" s="91">
        <f>'Density &amp; Scale Height'!F40</f>
        <v>9.164285462063622E-13</v>
      </c>
      <c r="M47" s="114">
        <f t="shared" si="18"/>
        <v>1.5447220967175048</v>
      </c>
      <c r="N47" s="94">
        <f t="shared" si="7"/>
        <v>5670.922956701906</v>
      </c>
      <c r="O47" s="119">
        <f t="shared" si="19"/>
        <v>7665.166493485284</v>
      </c>
      <c r="P47" s="96">
        <f t="shared" si="20"/>
        <v>0.0014971477359879443</v>
      </c>
      <c r="Q47" s="109">
        <f t="shared" si="10"/>
        <v>8.490209465588316</v>
      </c>
      <c r="R47" s="57"/>
      <c r="S47" s="99">
        <f t="shared" si="16"/>
        <v>406</v>
      </c>
      <c r="T47" s="91">
        <f>'Density &amp; Scale Height'!N40</f>
        <v>2.9701623862492857E-12</v>
      </c>
      <c r="U47" s="114">
        <f t="shared" si="21"/>
        <v>1.5447220967175048</v>
      </c>
      <c r="V47" s="94">
        <f t="shared" si="11"/>
        <v>5670.922956701906</v>
      </c>
      <c r="W47" s="123">
        <f t="shared" si="22"/>
        <v>7665.166493485284</v>
      </c>
      <c r="X47" s="96">
        <f t="shared" si="23"/>
        <v>0.004852284349388151</v>
      </c>
      <c r="Y47" s="109">
        <f t="shared" si="12"/>
        <v>27.51693070939064</v>
      </c>
      <c r="Z47" s="57"/>
      <c r="AA47" s="99">
        <f t="shared" si="17"/>
        <v>406</v>
      </c>
      <c r="AB47" s="91">
        <f>'Density &amp; Scale Height'!V40</f>
        <v>7.717910400141135E-12</v>
      </c>
      <c r="AC47" s="114">
        <f t="shared" si="24"/>
        <v>1.5447220967175048</v>
      </c>
      <c r="AD47" s="94">
        <f t="shared" si="13"/>
        <v>5670.922956701906</v>
      </c>
      <c r="AE47" s="111">
        <f t="shared" si="25"/>
        <v>7665.166493485284</v>
      </c>
      <c r="AF47" s="96">
        <f t="shared" si="26"/>
        <v>0.012608568480282998</v>
      </c>
      <c r="AG47" s="109">
        <f t="shared" si="14"/>
        <v>71.50222044598492</v>
      </c>
    </row>
    <row r="48" spans="1:33" ht="12.75">
      <c r="A48" s="57"/>
      <c r="B48" s="57"/>
      <c r="C48" s="57"/>
      <c r="D48" s="57"/>
      <c r="E48" s="57"/>
      <c r="F48" s="57"/>
      <c r="G48" s="57"/>
      <c r="H48" s="80"/>
      <c r="I48" s="81"/>
      <c r="J48" s="82"/>
      <c r="K48" s="99">
        <f t="shared" si="15"/>
        <v>415</v>
      </c>
      <c r="L48" s="91">
        <f>'Density &amp; Scale Height'!F41</f>
        <v>7.602762285942279E-13</v>
      </c>
      <c r="M48" s="114">
        <f t="shared" si="18"/>
        <v>1.5477970146148219</v>
      </c>
      <c r="N48" s="94">
        <f t="shared" si="7"/>
        <v>5659.65686539328</v>
      </c>
      <c r="O48" s="119">
        <f t="shared" si="19"/>
        <v>7660.087148910672</v>
      </c>
      <c r="P48" s="96">
        <f t="shared" si="20"/>
        <v>0.0012428689624458134</v>
      </c>
      <c r="Q48" s="109">
        <f t="shared" si="10"/>
        <v>7.03421185609067</v>
      </c>
      <c r="R48" s="57"/>
      <c r="S48" s="99">
        <f t="shared" si="16"/>
        <v>415</v>
      </c>
      <c r="T48" s="91">
        <f>'Density &amp; Scale Height'!N41</f>
        <v>2.5425032048854987E-12</v>
      </c>
      <c r="U48" s="114">
        <f t="shared" si="21"/>
        <v>1.5477970146148219</v>
      </c>
      <c r="V48" s="94">
        <f t="shared" si="11"/>
        <v>5659.65686539328</v>
      </c>
      <c r="W48" s="123">
        <f t="shared" si="22"/>
        <v>7660.087148910672</v>
      </c>
      <c r="X48" s="96">
        <f t="shared" si="23"/>
        <v>0.004156381853624598</v>
      </c>
      <c r="Y48" s="109">
        <f t="shared" si="12"/>
        <v>23.523695093062504</v>
      </c>
      <c r="Z48" s="57"/>
      <c r="AA48" s="99">
        <f t="shared" si="17"/>
        <v>415</v>
      </c>
      <c r="AB48" s="91">
        <f>'Density &amp; Scale Height'!V41</f>
        <v>6.765539323089312E-12</v>
      </c>
      <c r="AC48" s="114">
        <f t="shared" si="24"/>
        <v>1.5477970146148219</v>
      </c>
      <c r="AD48" s="94">
        <f t="shared" si="13"/>
        <v>5659.65686539328</v>
      </c>
      <c r="AE48" s="111">
        <f t="shared" si="25"/>
        <v>7660.087148910672</v>
      </c>
      <c r="AF48" s="96">
        <f t="shared" si="26"/>
        <v>0.011060031239464434</v>
      </c>
      <c r="AG48" s="109">
        <f t="shared" si="14"/>
        <v>62.59598173589903</v>
      </c>
    </row>
    <row r="49" spans="1:33" ht="12.75">
      <c r="A49" s="57"/>
      <c r="B49" s="57"/>
      <c r="C49" s="57"/>
      <c r="D49" s="57"/>
      <c r="E49" s="57"/>
      <c r="F49" s="57"/>
      <c r="G49" s="57"/>
      <c r="H49" s="80"/>
      <c r="I49" s="81"/>
      <c r="J49" s="82"/>
      <c r="K49" s="99">
        <f t="shared" si="15"/>
        <v>424</v>
      </c>
      <c r="L49" s="91">
        <f>'Density &amp; Scale Height'!F42</f>
        <v>6.307310549832017E-13</v>
      </c>
      <c r="M49" s="114">
        <f t="shared" si="18"/>
        <v>1.5508739701154572</v>
      </c>
      <c r="N49" s="94">
        <f t="shared" si="7"/>
        <v>5648.428027551361</v>
      </c>
      <c r="O49" s="119">
        <f t="shared" si="19"/>
        <v>7655.017888498976</v>
      </c>
      <c r="P49" s="96">
        <f t="shared" si="20"/>
        <v>0.001031776534121912</v>
      </c>
      <c r="Q49" s="109">
        <f t="shared" si="10"/>
        <v>5.827915493504011</v>
      </c>
      <c r="R49" s="57"/>
      <c r="S49" s="99">
        <f t="shared" si="16"/>
        <v>424</v>
      </c>
      <c r="T49" s="91">
        <f>'Density &amp; Scale Height'!N42</f>
        <v>2.1764205811710316E-12</v>
      </c>
      <c r="U49" s="114">
        <f t="shared" si="21"/>
        <v>1.5508739701154572</v>
      </c>
      <c r="V49" s="94">
        <f t="shared" si="11"/>
        <v>5648.428027551361</v>
      </c>
      <c r="W49" s="123">
        <f t="shared" si="22"/>
        <v>7655.017888498976</v>
      </c>
      <c r="X49" s="96">
        <f t="shared" si="23"/>
        <v>0.0035602808301424937</v>
      </c>
      <c r="Y49" s="109">
        <f t="shared" si="12"/>
        <v>20.10999002693069</v>
      </c>
      <c r="Z49" s="57"/>
      <c r="AA49" s="99">
        <f t="shared" si="17"/>
        <v>424</v>
      </c>
      <c r="AB49" s="91">
        <f>'Density &amp; Scale Height'!V42</f>
        <v>5.930688484208228E-12</v>
      </c>
      <c r="AC49" s="114">
        <f t="shared" si="24"/>
        <v>1.5508739701154572</v>
      </c>
      <c r="AD49" s="94">
        <f t="shared" si="13"/>
        <v>5648.428027551361</v>
      </c>
      <c r="AE49" s="111">
        <f t="shared" si="25"/>
        <v>7655.017888498976</v>
      </c>
      <c r="AF49" s="96">
        <f t="shared" si="26"/>
        <v>0.009701671038468328</v>
      </c>
      <c r="AG49" s="109">
        <f t="shared" si="14"/>
        <v>54.79919060776782</v>
      </c>
    </row>
    <row r="50" spans="1:33" ht="12.75">
      <c r="A50" s="57"/>
      <c r="B50" s="57"/>
      <c r="C50" s="57"/>
      <c r="D50" s="57"/>
      <c r="E50" s="57"/>
      <c r="F50" s="57"/>
      <c r="G50" s="57"/>
      <c r="H50" s="80"/>
      <c r="I50" s="81"/>
      <c r="J50" s="82"/>
      <c r="K50" s="99">
        <f t="shared" si="15"/>
        <v>433</v>
      </c>
      <c r="L50" s="91">
        <f>'Density &amp; Scale Height'!F43</f>
        <v>5.232593743668763E-13</v>
      </c>
      <c r="M50" s="114">
        <f t="shared" si="18"/>
        <v>1.553952961870973</v>
      </c>
      <c r="N50" s="94">
        <f t="shared" si="7"/>
        <v>5637.2362709440595</v>
      </c>
      <c r="O50" s="119">
        <f t="shared" si="19"/>
        <v>7649.9586789270215</v>
      </c>
      <c r="P50" s="96">
        <f t="shared" si="20"/>
        <v>0.0008565358993610967</v>
      </c>
      <c r="Q50" s="109">
        <f t="shared" si="10"/>
        <v>4.828495239244065</v>
      </c>
      <c r="R50" s="57"/>
      <c r="S50" s="99">
        <f t="shared" si="16"/>
        <v>433</v>
      </c>
      <c r="T50" s="91">
        <f>'Density &amp; Scale Height'!N43</f>
        <v>1.8630484071929244E-12</v>
      </c>
      <c r="U50" s="114">
        <f t="shared" si="21"/>
        <v>1.553952961870973</v>
      </c>
      <c r="V50" s="94">
        <f t="shared" si="11"/>
        <v>5637.2362709440595</v>
      </c>
      <c r="W50" s="123">
        <f t="shared" si="22"/>
        <v>7649.9586789270215</v>
      </c>
      <c r="X50" s="96">
        <f t="shared" si="23"/>
        <v>0.0030496689045257292</v>
      </c>
      <c r="Y50" s="109">
        <f t="shared" si="12"/>
        <v>17.191704162962676</v>
      </c>
      <c r="Z50" s="57"/>
      <c r="AA50" s="99">
        <f t="shared" si="17"/>
        <v>433</v>
      </c>
      <c r="AB50" s="91">
        <f>'Density &amp; Scale Height'!V43</f>
        <v>5.198856176429582E-12</v>
      </c>
      <c r="AC50" s="114">
        <f t="shared" si="24"/>
        <v>1.553952961870973</v>
      </c>
      <c r="AD50" s="94">
        <f t="shared" si="13"/>
        <v>5637.2362709440595</v>
      </c>
      <c r="AE50" s="111">
        <f t="shared" si="25"/>
        <v>7649.9586789270215</v>
      </c>
      <c r="AF50" s="96">
        <f t="shared" si="26"/>
        <v>0.008510133155502607</v>
      </c>
      <c r="AG50" s="109">
        <f t="shared" si="14"/>
        <v>47.97363129476292</v>
      </c>
    </row>
    <row r="51" spans="1:33" ht="12.75">
      <c r="A51" s="57"/>
      <c r="B51" s="57"/>
      <c r="C51" s="57"/>
      <c r="D51" s="57"/>
      <c r="E51" s="57"/>
      <c r="F51" s="57"/>
      <c r="G51" s="57"/>
      <c r="H51" s="80"/>
      <c r="I51" s="81"/>
      <c r="J51" s="82"/>
      <c r="K51" s="99">
        <f t="shared" si="15"/>
        <v>442</v>
      </c>
      <c r="L51" s="91">
        <f>'Density &amp; Scale Height'!F44</f>
        <v>4.3410003471306177E-13</v>
      </c>
      <c r="M51" s="114">
        <f t="shared" si="18"/>
        <v>1.5570339885356064</v>
      </c>
      <c r="N51" s="94">
        <f t="shared" si="7"/>
        <v>5626.081424361711</v>
      </c>
      <c r="O51" s="119">
        <f t="shared" si="19"/>
        <v>7644.909487025589</v>
      </c>
      <c r="P51" s="96">
        <f t="shared" si="20"/>
        <v>0.0007110581430661568</v>
      </c>
      <c r="Q51" s="109">
        <f t="shared" si="10"/>
        <v>4.0004710103456365</v>
      </c>
      <c r="R51" s="57"/>
      <c r="S51" s="99">
        <f t="shared" si="16"/>
        <v>442</v>
      </c>
      <c r="T51" s="91">
        <f>'Density &amp; Scale Height'!N44</f>
        <v>1.5947971626313826E-12</v>
      </c>
      <c r="U51" s="114">
        <f t="shared" si="21"/>
        <v>1.5570339885356064</v>
      </c>
      <c r="V51" s="94">
        <f t="shared" si="11"/>
        <v>5626.081424361711</v>
      </c>
      <c r="W51" s="123">
        <f t="shared" si="22"/>
        <v>7644.909487025589</v>
      </c>
      <c r="X51" s="96">
        <f t="shared" si="23"/>
        <v>0.0026122861514567977</v>
      </c>
      <c r="Y51" s="109">
        <f t="shared" si="12"/>
        <v>14.696934591828432</v>
      </c>
      <c r="Z51" s="57"/>
      <c r="AA51" s="99">
        <f t="shared" si="17"/>
        <v>442</v>
      </c>
      <c r="AB51" s="91">
        <f>'Density &amp; Scale Height'!V44</f>
        <v>4.557330167512279E-12</v>
      </c>
      <c r="AC51" s="114">
        <f t="shared" si="24"/>
        <v>1.5570339885356064</v>
      </c>
      <c r="AD51" s="94">
        <f t="shared" si="13"/>
        <v>5626.081424361711</v>
      </c>
      <c r="AE51" s="111">
        <f t="shared" si="25"/>
        <v>7644.909487025589</v>
      </c>
      <c r="AF51" s="96">
        <f t="shared" si="26"/>
        <v>0.00746493081575686</v>
      </c>
      <c r="AG51" s="109">
        <f t="shared" si="14"/>
        <v>41.99830859667498</v>
      </c>
    </row>
    <row r="52" spans="1:33" ht="12.75">
      <c r="A52" s="57"/>
      <c r="B52" s="57"/>
      <c r="C52" s="57"/>
      <c r="D52" s="57"/>
      <c r="E52" s="57"/>
      <c r="F52" s="57"/>
      <c r="G52" s="57"/>
      <c r="H52" s="80"/>
      <c r="I52" s="81"/>
      <c r="J52" s="82"/>
      <c r="K52" s="99">
        <f t="shared" si="15"/>
        <v>451</v>
      </c>
      <c r="L52" s="91">
        <f>'Density &amp; Scale Height'!F45</f>
        <v>3.6065400307804086E-13</v>
      </c>
      <c r="M52" s="114">
        <f t="shared" si="18"/>
        <v>1.5601170487662577</v>
      </c>
      <c r="N52" s="94">
        <f t="shared" si="7"/>
        <v>5614.963317609674</v>
      </c>
      <c r="O52" s="119">
        <f t="shared" si="19"/>
        <v>7639.870279778514</v>
      </c>
      <c r="P52" s="96">
        <f t="shared" si="20"/>
        <v>0.0005911428132651279</v>
      </c>
      <c r="Q52" s="109">
        <f t="shared" si="10"/>
        <v>3.3192452119522784</v>
      </c>
      <c r="R52" s="57"/>
      <c r="S52" s="99">
        <f t="shared" si="16"/>
        <v>451</v>
      </c>
      <c r="T52" s="91">
        <f>'Density &amp; Scale Height'!N45</f>
        <v>1.3665259472612291E-12</v>
      </c>
      <c r="U52" s="114">
        <f t="shared" si="21"/>
        <v>1.5601170487662577</v>
      </c>
      <c r="V52" s="94">
        <f t="shared" si="11"/>
        <v>5614.963317609674</v>
      </c>
      <c r="W52" s="123">
        <f t="shared" si="22"/>
        <v>7639.870279778514</v>
      </c>
      <c r="X52" s="96">
        <f t="shared" si="23"/>
        <v>0.002239853116753002</v>
      </c>
      <c r="Y52" s="109">
        <f t="shared" si="12"/>
        <v>12.576693087401805</v>
      </c>
      <c r="Z52" s="57"/>
      <c r="AA52" s="99">
        <f t="shared" si="17"/>
        <v>451</v>
      </c>
      <c r="AB52" s="91">
        <f>'Density &amp; Scale Height'!V45</f>
        <v>3.9983100023293295E-12</v>
      </c>
      <c r="AC52" s="114">
        <f t="shared" si="24"/>
        <v>1.5601170487662577</v>
      </c>
      <c r="AD52" s="94">
        <f t="shared" si="13"/>
        <v>5614.963317609674</v>
      </c>
      <c r="AE52" s="111">
        <f t="shared" si="25"/>
        <v>7639.870279778514</v>
      </c>
      <c r="AF52" s="96">
        <f t="shared" si="26"/>
        <v>0.006553572684375871</v>
      </c>
      <c r="AG52" s="109">
        <f t="shared" si="14"/>
        <v>36.79807022205927</v>
      </c>
    </row>
    <row r="53" spans="1:33" ht="12.75">
      <c r="A53" s="73"/>
      <c r="B53" s="57"/>
      <c r="C53" s="57"/>
      <c r="D53" s="57"/>
      <c r="E53" s="57"/>
      <c r="F53" s="57"/>
      <c r="G53" s="57"/>
      <c r="H53" s="80"/>
      <c r="I53" s="81"/>
      <c r="J53" s="82"/>
      <c r="K53" s="99">
        <f t="shared" si="15"/>
        <v>460</v>
      </c>
      <c r="L53" s="91">
        <f>'Density &amp; Scale Height'!F46</f>
        <v>3.0312151388651575E-13</v>
      </c>
      <c r="M53" s="114">
        <f t="shared" si="18"/>
        <v>1.5632021412224848</v>
      </c>
      <c r="N53" s="94">
        <f t="shared" si="7"/>
        <v>5603.881781500977</v>
      </c>
      <c r="O53" s="119">
        <f t="shared" si="19"/>
        <v>7634.841024321763</v>
      </c>
      <c r="P53" s="96">
        <f t="shared" si="20"/>
        <v>0.0004971694158720073</v>
      </c>
      <c r="Q53" s="109">
        <f t="shared" si="10"/>
        <v>2.7860786319246245</v>
      </c>
      <c r="R53" s="57"/>
      <c r="S53" s="99">
        <f t="shared" si="16"/>
        <v>460</v>
      </c>
      <c r="T53" s="91">
        <f>'Density &amp; Scale Height'!N46</f>
        <v>1.1802641455967444E-12</v>
      </c>
      <c r="U53" s="114">
        <f t="shared" si="21"/>
        <v>1.5632021412224848</v>
      </c>
      <c r="V53" s="94">
        <f t="shared" si="11"/>
        <v>5603.881781500977</v>
      </c>
      <c r="W53" s="123">
        <f t="shared" si="22"/>
        <v>7634.841024321763</v>
      </c>
      <c r="X53" s="96">
        <f t="shared" si="23"/>
        <v>0.0019358284020074311</v>
      </c>
      <c r="Y53" s="109">
        <f t="shared" si="12"/>
        <v>10.848153514121593</v>
      </c>
      <c r="Z53" s="57"/>
      <c r="AA53" s="99">
        <f t="shared" si="17"/>
        <v>460</v>
      </c>
      <c r="AB53" s="91">
        <f>'Density &amp; Scale Height'!V46</f>
        <v>3.5314143084176345E-12</v>
      </c>
      <c r="AC53" s="114">
        <f t="shared" si="24"/>
        <v>1.5632021412224848</v>
      </c>
      <c r="AD53" s="94">
        <f t="shared" si="13"/>
        <v>5603.881781500977</v>
      </c>
      <c r="AE53" s="111">
        <f t="shared" si="25"/>
        <v>7634.841024321763</v>
      </c>
      <c r="AF53" s="96">
        <f t="shared" si="26"/>
        <v>0.0057921035244478105</v>
      </c>
      <c r="AG53" s="109">
        <f t="shared" si="14"/>
        <v>32.458263417220685</v>
      </c>
    </row>
    <row r="54" spans="1:33" ht="12.75">
      <c r="A54" s="73"/>
      <c r="B54" s="57"/>
      <c r="C54" s="57"/>
      <c r="D54" s="57"/>
      <c r="E54" s="57"/>
      <c r="F54" s="57"/>
      <c r="G54" s="57"/>
      <c r="H54" s="80"/>
      <c r="I54" s="81"/>
      <c r="J54" s="82"/>
      <c r="K54" s="99">
        <f t="shared" si="15"/>
        <v>469</v>
      </c>
      <c r="L54" s="91">
        <f>'Density &amp; Scale Height'!F47</f>
        <v>2.547667609306168E-13</v>
      </c>
      <c r="M54" s="114">
        <f t="shared" si="18"/>
        <v>1.5662892645664912</v>
      </c>
      <c r="N54" s="94">
        <f t="shared" si="7"/>
        <v>5592.836647849044</v>
      </c>
      <c r="O54" s="119">
        <f t="shared" si="19"/>
        <v>7629.821687942547</v>
      </c>
      <c r="P54" s="96">
        <f t="shared" si="20"/>
        <v>0.0004181345157985558</v>
      </c>
      <c r="Q54" s="109">
        <f t="shared" si="10"/>
        <v>2.338558043688778</v>
      </c>
      <c r="R54" s="57"/>
      <c r="S54" s="99">
        <f t="shared" si="16"/>
        <v>469</v>
      </c>
      <c r="T54" s="91">
        <f>'Density &amp; Scale Height'!N47</f>
        <v>1.0193904156544484E-12</v>
      </c>
      <c r="U54" s="114">
        <f t="shared" si="21"/>
        <v>1.5662892645664912</v>
      </c>
      <c r="V54" s="94">
        <f t="shared" si="11"/>
        <v>5592.836647849044</v>
      </c>
      <c r="W54" s="123">
        <f t="shared" si="22"/>
        <v>7629.821687942547</v>
      </c>
      <c r="X54" s="96">
        <f t="shared" si="23"/>
        <v>0.0016730687955617731</v>
      </c>
      <c r="Y54" s="109">
        <f t="shared" si="12"/>
        <v>9.357200474190545</v>
      </c>
      <c r="Z54" s="57"/>
      <c r="AA54" s="99">
        <f t="shared" si="17"/>
        <v>469</v>
      </c>
      <c r="AB54" s="91">
        <f>'Density &amp; Scale Height'!V47</f>
        <v>3.119039546816423E-12</v>
      </c>
      <c r="AC54" s="114">
        <f t="shared" si="24"/>
        <v>1.5662892645664912</v>
      </c>
      <c r="AD54" s="94">
        <f t="shared" si="13"/>
        <v>5592.836647849044</v>
      </c>
      <c r="AE54" s="111">
        <f t="shared" si="25"/>
        <v>7629.821687942547</v>
      </c>
      <c r="AF54" s="96">
        <f t="shared" si="26"/>
        <v>0.005119106142028519</v>
      </c>
      <c r="AG54" s="109">
        <f t="shared" si="14"/>
        <v>28.630324435366237</v>
      </c>
    </row>
    <row r="55" spans="1:33" ht="12.75">
      <c r="A55" s="74"/>
      <c r="B55" s="57"/>
      <c r="C55" s="57"/>
      <c r="D55" s="57"/>
      <c r="E55" s="57"/>
      <c r="F55" s="57"/>
      <c r="G55" s="57"/>
      <c r="H55" s="80"/>
      <c r="I55" s="81"/>
      <c r="J55" s="82"/>
      <c r="K55" s="99">
        <f t="shared" si="15"/>
        <v>478</v>
      </c>
      <c r="L55" s="91">
        <f>'Density &amp; Scale Height'!F48</f>
        <v>2.1412568722976948E-13</v>
      </c>
      <c r="M55" s="114">
        <f t="shared" si="18"/>
        <v>1.56937841746312</v>
      </c>
      <c r="N55" s="94">
        <f t="shared" si="7"/>
        <v>5581.827749460469</v>
      </c>
      <c r="O55" s="119">
        <f t="shared" si="19"/>
        <v>7624.8122380784225</v>
      </c>
      <c r="P55" s="96">
        <f t="shared" si="20"/>
        <v>0.00035166347061662894</v>
      </c>
      <c r="Q55" s="109">
        <f t="shared" si="10"/>
        <v>1.9629249187594757</v>
      </c>
      <c r="R55" s="57"/>
      <c r="S55" s="99">
        <f t="shared" si="16"/>
        <v>478</v>
      </c>
      <c r="T55" s="91">
        <f>'Density &amp; Scale Height'!N48</f>
        <v>8.804442830911793E-13</v>
      </c>
      <c r="U55" s="114">
        <f t="shared" si="21"/>
        <v>1.56937841746312</v>
      </c>
      <c r="V55" s="94">
        <f t="shared" si="11"/>
        <v>5581.827749460469</v>
      </c>
      <c r="W55" s="123">
        <f t="shared" si="22"/>
        <v>7624.8122380784225</v>
      </c>
      <c r="X55" s="96">
        <f t="shared" si="23"/>
        <v>0.0014459736068198733</v>
      </c>
      <c r="Y55" s="109">
        <f t="shared" si="12"/>
        <v>8.071175603534611</v>
      </c>
      <c r="Z55" s="57"/>
      <c r="AA55" s="99">
        <f t="shared" si="17"/>
        <v>478</v>
      </c>
      <c r="AB55" s="91">
        <f>'Density &amp; Scale Height'!V48</f>
        <v>2.7548191305154053E-12</v>
      </c>
      <c r="AC55" s="114">
        <f t="shared" si="24"/>
        <v>1.56937841746312</v>
      </c>
      <c r="AD55" s="94">
        <f t="shared" si="13"/>
        <v>5581.827749460469</v>
      </c>
      <c r="AE55" s="111">
        <f t="shared" si="25"/>
        <v>7624.8122380784225</v>
      </c>
      <c r="AF55" s="96">
        <f t="shared" si="26"/>
        <v>0.004524301913009554</v>
      </c>
      <c r="AG55" s="109">
        <f t="shared" si="14"/>
        <v>25.253873964973813</v>
      </c>
    </row>
    <row r="56" spans="1:33" ht="12.75">
      <c r="A56" s="73"/>
      <c r="B56" s="57"/>
      <c r="C56" s="57"/>
      <c r="D56" s="57"/>
      <c r="E56" s="57"/>
      <c r="F56" s="57"/>
      <c r="G56" s="57"/>
      <c r="H56" s="80"/>
      <c r="I56" s="81"/>
      <c r="J56" s="82"/>
      <c r="K56" s="99">
        <f t="shared" si="15"/>
        <v>487</v>
      </c>
      <c r="L56" s="91">
        <f>'Density &amp; Scale Height'!F49</f>
        <v>1.799677860806476E-13</v>
      </c>
      <c r="M56" s="114">
        <f t="shared" si="18"/>
        <v>1.5724695985798443</v>
      </c>
      <c r="N56" s="94">
        <f t="shared" si="7"/>
        <v>5570.854920127856</v>
      </c>
      <c r="O56" s="119">
        <f t="shared" si="19"/>
        <v>7619.812642316402</v>
      </c>
      <c r="P56" s="96">
        <f t="shared" si="20"/>
        <v>0.0002957591046522484</v>
      </c>
      <c r="Q56" s="109">
        <f t="shared" si="10"/>
        <v>1.6476310633245872</v>
      </c>
      <c r="R56" s="57"/>
      <c r="S56" s="99">
        <f t="shared" si="16"/>
        <v>487</v>
      </c>
      <c r="T56" s="91">
        <f>'Density &amp; Scale Height'!N49</f>
        <v>7.60436947143825E-13</v>
      </c>
      <c r="U56" s="114">
        <f t="shared" si="21"/>
        <v>1.5724695985798443</v>
      </c>
      <c r="V56" s="94">
        <f t="shared" si="11"/>
        <v>5570.854920127856</v>
      </c>
      <c r="W56" s="123">
        <f t="shared" si="22"/>
        <v>7619.812642316402</v>
      </c>
      <c r="X56" s="96">
        <f t="shared" si="23"/>
        <v>0.001249702269110325</v>
      </c>
      <c r="Y56" s="109">
        <f t="shared" si="12"/>
        <v>6.9619100345681995</v>
      </c>
      <c r="Z56" s="57"/>
      <c r="AA56" s="99">
        <f t="shared" si="17"/>
        <v>487</v>
      </c>
      <c r="AB56" s="91">
        <f>'Density &amp; Scale Height'!V49</f>
        <v>2.4331299196253424E-12</v>
      </c>
      <c r="AC56" s="114">
        <f t="shared" si="24"/>
        <v>1.5724695985798443</v>
      </c>
      <c r="AD56" s="94">
        <f t="shared" si="13"/>
        <v>5570.854920127856</v>
      </c>
      <c r="AE56" s="111">
        <f t="shared" si="25"/>
        <v>7619.812642316402</v>
      </c>
      <c r="AF56" s="96">
        <f t="shared" si="26"/>
        <v>0.003998606318402508</v>
      </c>
      <c r="AG56" s="109">
        <f t="shared" si="14"/>
        <v>22.275655682526946</v>
      </c>
    </row>
    <row r="57" spans="1:33" ht="12.75">
      <c r="A57" s="73"/>
      <c r="B57" s="57"/>
      <c r="C57" s="57"/>
      <c r="D57" s="57"/>
      <c r="E57" s="57"/>
      <c r="F57" s="57"/>
      <c r="G57" s="57"/>
      <c r="H57" s="80"/>
      <c r="I57" s="81"/>
      <c r="J57" s="82"/>
      <c r="K57" s="99">
        <f t="shared" si="15"/>
        <v>496</v>
      </c>
      <c r="L57" s="91">
        <f>'Density &amp; Scale Height'!F50</f>
        <v>1.5125884449358563E-13</v>
      </c>
      <c r="M57" s="114">
        <f t="shared" si="18"/>
        <v>1.5755628065867568</v>
      </c>
      <c r="N57" s="94">
        <f t="shared" si="7"/>
        <v>5559.91799462273</v>
      </c>
      <c r="O57" s="119">
        <f t="shared" si="19"/>
        <v>7614.822868392081</v>
      </c>
      <c r="P57" s="96">
        <f t="shared" si="20"/>
        <v>0.0002487417094055926</v>
      </c>
      <c r="Q57" s="109">
        <f t="shared" si="10"/>
        <v>1.3829835061373723</v>
      </c>
      <c r="R57" s="57"/>
      <c r="S57" s="99">
        <f t="shared" si="16"/>
        <v>496</v>
      </c>
      <c r="T57" s="91">
        <f>'Density &amp; Scale Height'!N50</f>
        <v>6.567869900309557E-13</v>
      </c>
      <c r="U57" s="114">
        <f t="shared" si="21"/>
        <v>1.5755628065867568</v>
      </c>
      <c r="V57" s="94">
        <f t="shared" si="11"/>
        <v>5559.91799462273</v>
      </c>
      <c r="W57" s="123">
        <f t="shared" si="22"/>
        <v>7614.822868392081</v>
      </c>
      <c r="X57" s="96">
        <f t="shared" si="23"/>
        <v>0.0010800711797225306</v>
      </c>
      <c r="Y57" s="109">
        <f t="shared" si="12"/>
        <v>6.0051071876126985</v>
      </c>
      <c r="Z57" s="57"/>
      <c r="AA57" s="99">
        <f t="shared" si="17"/>
        <v>496</v>
      </c>
      <c r="AB57" s="91">
        <f>'Density &amp; Scale Height'!V50</f>
        <v>2.149005406633863E-12</v>
      </c>
      <c r="AC57" s="114">
        <f t="shared" si="24"/>
        <v>1.5755628065867568</v>
      </c>
      <c r="AD57" s="94">
        <f t="shared" si="13"/>
        <v>5559.91799462273</v>
      </c>
      <c r="AE57" s="111">
        <f t="shared" si="25"/>
        <v>7614.822868392081</v>
      </c>
      <c r="AF57" s="96">
        <f t="shared" si="26"/>
        <v>0.003533990228192151</v>
      </c>
      <c r="AG57" s="109">
        <f t="shared" si="14"/>
        <v>19.648695862546425</v>
      </c>
    </row>
    <row r="58" spans="1:33" ht="12.75">
      <c r="A58" s="74"/>
      <c r="B58" s="57"/>
      <c r="C58" s="57"/>
      <c r="D58" s="57"/>
      <c r="E58" s="57"/>
      <c r="F58" s="57"/>
      <c r="G58" s="57"/>
      <c r="H58" s="80"/>
      <c r="I58" s="81"/>
      <c r="J58" s="82"/>
      <c r="K58" s="99">
        <f t="shared" si="15"/>
        <v>505</v>
      </c>
      <c r="L58" s="91">
        <f>'Density &amp; Scale Height'!F51</f>
        <v>1.2812376891598908E-13</v>
      </c>
      <c r="M58" s="114">
        <f t="shared" si="18"/>
        <v>1.578658040156565</v>
      </c>
      <c r="N58" s="94">
        <f t="shared" si="7"/>
        <v>5549.016808688484</v>
      </c>
      <c r="O58" s="119">
        <f t="shared" si="19"/>
        <v>7609.84288418875</v>
      </c>
      <c r="P58" s="96">
        <f t="shared" si="20"/>
        <v>0.00021083448959362827</v>
      </c>
      <c r="Q58" s="109">
        <f t="shared" si="10"/>
        <v>1.1699241266063005</v>
      </c>
      <c r="R58" s="57"/>
      <c r="S58" s="99">
        <f t="shared" si="16"/>
        <v>505</v>
      </c>
      <c r="T58" s="91">
        <f>'Density &amp; Scale Height'!N51</f>
        <v>5.696602855918515E-13</v>
      </c>
      <c r="U58" s="114">
        <f t="shared" si="21"/>
        <v>1.578658040156565</v>
      </c>
      <c r="V58" s="94">
        <f t="shared" si="11"/>
        <v>5549.016808688484</v>
      </c>
      <c r="W58" s="123">
        <f t="shared" si="22"/>
        <v>7609.84288418875</v>
      </c>
      <c r="X58" s="96">
        <f t="shared" si="23"/>
        <v>0.0009374063577014419</v>
      </c>
      <c r="Y58" s="109">
        <f t="shared" si="12"/>
        <v>5.201683635456751</v>
      </c>
      <c r="Z58" s="57"/>
      <c r="AA58" s="99">
        <f t="shared" si="17"/>
        <v>505</v>
      </c>
      <c r="AB58" s="91">
        <f>'Density &amp; Scale Height'!V51</f>
        <v>1.9044348604747668E-12</v>
      </c>
      <c r="AC58" s="114">
        <f t="shared" si="24"/>
        <v>1.578658040156565</v>
      </c>
      <c r="AD58" s="94">
        <f t="shared" si="13"/>
        <v>5549.016808688484</v>
      </c>
      <c r="AE58" s="111">
        <f t="shared" si="25"/>
        <v>7609.84288418875</v>
      </c>
      <c r="AF58" s="96">
        <f t="shared" si="26"/>
        <v>0.0031338490521285534</v>
      </c>
      <c r="AG58" s="109">
        <f t="shared" si="14"/>
        <v>17.389781066153816</v>
      </c>
    </row>
    <row r="59" spans="1:33" ht="12.75">
      <c r="A59" s="74"/>
      <c r="B59" s="57"/>
      <c r="C59" s="57"/>
      <c r="D59" s="57"/>
      <c r="E59" s="57"/>
      <c r="F59" s="57"/>
      <c r="G59" s="57"/>
      <c r="H59" s="80"/>
      <c r="I59" s="81"/>
      <c r="J59" s="82"/>
      <c r="K59" s="99">
        <f t="shared" si="15"/>
        <v>514</v>
      </c>
      <c r="L59" s="91">
        <f>'Density &amp; Scale Height'!F52</f>
        <v>1.0920561546990577E-13</v>
      </c>
      <c r="M59" s="114">
        <f t="shared" si="18"/>
        <v>1.5817552979645784</v>
      </c>
      <c r="N59" s="94">
        <f t="shared" si="7"/>
        <v>5538.151199033424</v>
      </c>
      <c r="O59" s="119">
        <f t="shared" si="19"/>
        <v>7604.872657736543</v>
      </c>
      <c r="P59" s="96">
        <f t="shared" si="20"/>
        <v>0.00017982110672127088</v>
      </c>
      <c r="Q59" s="109">
        <f t="shared" si="10"/>
        <v>0.9958764777999236</v>
      </c>
      <c r="R59" s="57"/>
      <c r="S59" s="99">
        <f t="shared" si="16"/>
        <v>514</v>
      </c>
      <c r="T59" s="91">
        <f>'Density &amp; Scale Height'!N52</f>
        <v>4.957599062598763E-13</v>
      </c>
      <c r="U59" s="114">
        <f t="shared" si="21"/>
        <v>1.5817552979645784</v>
      </c>
      <c r="V59" s="94">
        <f t="shared" si="11"/>
        <v>5538.151199033424</v>
      </c>
      <c r="W59" s="123">
        <f t="shared" si="22"/>
        <v>7604.872657736543</v>
      </c>
      <c r="X59" s="96">
        <f t="shared" si="23"/>
        <v>0.0008163325175915644</v>
      </c>
      <c r="Y59" s="109">
        <f t="shared" si="12"/>
        <v>4.520972911109696</v>
      </c>
      <c r="Z59" s="57"/>
      <c r="AA59" s="99">
        <f t="shared" si="17"/>
        <v>514</v>
      </c>
      <c r="AB59" s="91">
        <f>'Density &amp; Scale Height'!V52</f>
        <v>1.6922318371029166E-12</v>
      </c>
      <c r="AC59" s="114">
        <f t="shared" si="24"/>
        <v>1.5817552979645784</v>
      </c>
      <c r="AD59" s="94">
        <f t="shared" si="13"/>
        <v>5538.151199033424</v>
      </c>
      <c r="AE59" s="111">
        <f t="shared" si="25"/>
        <v>7604.872657736543</v>
      </c>
      <c r="AF59" s="96">
        <f t="shared" si="26"/>
        <v>0.002786477604356094</v>
      </c>
      <c r="AG59" s="109">
        <f t="shared" si="14"/>
        <v>15.431934285644486</v>
      </c>
    </row>
    <row r="60" spans="1:33" ht="12.75">
      <c r="A60" s="74"/>
      <c r="B60" s="57"/>
      <c r="C60" s="57"/>
      <c r="D60" s="57"/>
      <c r="E60" s="57"/>
      <c r="F60" s="57"/>
      <c r="G60" s="57"/>
      <c r="H60" s="80"/>
      <c r="I60" s="81"/>
      <c r="J60" s="82"/>
      <c r="K60" s="99">
        <f t="shared" si="15"/>
        <v>523</v>
      </c>
      <c r="L60" s="91">
        <f>'Density &amp; Scale Height'!F53</f>
        <v>9.308082763301109E-14</v>
      </c>
      <c r="M60" s="114">
        <f t="shared" si="18"/>
        <v>1.5848545786887043</v>
      </c>
      <c r="N60" s="94">
        <f t="shared" si="7"/>
        <v>5527.321003323821</v>
      </c>
      <c r="O60" s="119">
        <f t="shared" si="19"/>
        <v>7599.912157211562</v>
      </c>
      <c r="P60" s="96">
        <f t="shared" si="20"/>
        <v>0.00015336960719896555</v>
      </c>
      <c r="Q60" s="109">
        <f t="shared" si="10"/>
        <v>0.8477230511423666</v>
      </c>
      <c r="R60" s="57"/>
      <c r="S60" s="99">
        <f t="shared" si="16"/>
        <v>523</v>
      </c>
      <c r="T60" s="91">
        <f>'Density &amp; Scale Height'!N53</f>
        <v>4.314464091514647E-13</v>
      </c>
      <c r="U60" s="114">
        <f t="shared" si="21"/>
        <v>1.5848545786887043</v>
      </c>
      <c r="V60" s="94">
        <f t="shared" si="11"/>
        <v>5527.321003323821</v>
      </c>
      <c r="W60" s="123">
        <f t="shared" si="22"/>
        <v>7599.912157211562</v>
      </c>
      <c r="X60" s="96">
        <f t="shared" si="23"/>
        <v>0.0007108957664177115</v>
      </c>
      <c r="Y60" s="109">
        <f t="shared" si="12"/>
        <v>3.929349100894602</v>
      </c>
      <c r="Z60" s="57"/>
      <c r="AA60" s="99">
        <f t="shared" si="17"/>
        <v>523</v>
      </c>
      <c r="AB60" s="91">
        <f>'Density &amp; Scale Height'!V53</f>
        <v>1.503673688156925E-12</v>
      </c>
      <c r="AC60" s="114">
        <f t="shared" si="24"/>
        <v>1.5848545786887043</v>
      </c>
      <c r="AD60" s="94">
        <f t="shared" si="13"/>
        <v>5527.321003323821</v>
      </c>
      <c r="AE60" s="111">
        <f t="shared" si="25"/>
        <v>7599.912157211562</v>
      </c>
      <c r="AF60" s="96">
        <f t="shared" si="26"/>
        <v>0.0024776084267031043</v>
      </c>
      <c r="AG60" s="109">
        <f t="shared" si="14"/>
        <v>13.694537094928156</v>
      </c>
    </row>
    <row r="61" spans="1:33" ht="12.75">
      <c r="A61" s="74"/>
      <c r="B61" s="57"/>
      <c r="C61" s="57"/>
      <c r="D61" s="57"/>
      <c r="E61" s="57"/>
      <c r="F61" s="57"/>
      <c r="G61" s="57"/>
      <c r="H61" s="80"/>
      <c r="I61" s="81"/>
      <c r="J61" s="82"/>
      <c r="K61" s="99">
        <f t="shared" si="15"/>
        <v>532</v>
      </c>
      <c r="L61" s="91">
        <f>'Density &amp; Scale Height'!F54</f>
        <v>7.933695017024016E-14</v>
      </c>
      <c r="M61" s="114">
        <f t="shared" si="18"/>
        <v>1.5879558810094354</v>
      </c>
      <c r="N61" s="94">
        <f t="shared" si="7"/>
        <v>5516.526060177077</v>
      </c>
      <c r="O61" s="119">
        <f t="shared" si="19"/>
        <v>7594.961350935026</v>
      </c>
      <c r="P61" s="96">
        <f t="shared" si="20"/>
        <v>0.00013080898476474932</v>
      </c>
      <c r="Q61" s="109">
        <f t="shared" si="10"/>
        <v>0.7216111733600459</v>
      </c>
      <c r="R61" s="57"/>
      <c r="S61" s="99">
        <f t="shared" si="16"/>
        <v>532</v>
      </c>
      <c r="T61" s="91">
        <f>'Density &amp; Scale Height'!N54</f>
        <v>3.7547611579568866E-13</v>
      </c>
      <c r="U61" s="114">
        <f t="shared" si="21"/>
        <v>1.5879558810094354</v>
      </c>
      <c r="V61" s="94">
        <f t="shared" si="11"/>
        <v>5516.526060177077</v>
      </c>
      <c r="W61" s="123">
        <f t="shared" si="22"/>
        <v>7594.961350935026</v>
      </c>
      <c r="X61" s="96">
        <f t="shared" si="23"/>
        <v>0.0006190766018261829</v>
      </c>
      <c r="Y61" s="109">
        <f t="shared" si="12"/>
        <v>3.415152207220006</v>
      </c>
      <c r="Z61" s="57"/>
      <c r="AA61" s="99">
        <f t="shared" si="17"/>
        <v>532</v>
      </c>
      <c r="AB61" s="91">
        <f>'Density &amp; Scale Height'!V54</f>
        <v>1.3361257665062757E-12</v>
      </c>
      <c r="AC61" s="114">
        <f t="shared" si="24"/>
        <v>1.5879558810094354</v>
      </c>
      <c r="AD61" s="94">
        <f t="shared" si="13"/>
        <v>5516.526060177077</v>
      </c>
      <c r="AE61" s="111">
        <f t="shared" si="25"/>
        <v>7594.961350935026</v>
      </c>
      <c r="AF61" s="96">
        <f t="shared" si="26"/>
        <v>0.0022029742088607355</v>
      </c>
      <c r="AG61" s="109">
        <f t="shared" si="14"/>
        <v>12.152764633078226</v>
      </c>
    </row>
    <row r="62" spans="1:33" ht="12.75">
      <c r="A62" s="83"/>
      <c r="B62" s="57"/>
      <c r="C62" s="57"/>
      <c r="D62" s="57"/>
      <c r="E62" s="57"/>
      <c r="F62" s="57"/>
      <c r="G62" s="57"/>
      <c r="H62" s="80"/>
      <c r="I62" s="81"/>
      <c r="J62" s="82"/>
      <c r="K62" s="99">
        <f t="shared" si="15"/>
        <v>541</v>
      </c>
      <c r="L62" s="91">
        <f>'Density &amp; Scale Height'!F55</f>
        <v>6.762242904770733E-14</v>
      </c>
      <c r="M62" s="114">
        <f t="shared" si="18"/>
        <v>1.591059203609843</v>
      </c>
      <c r="N62" s="94">
        <f t="shared" si="7"/>
        <v>5505.766209154913</v>
      </c>
      <c r="O62" s="119">
        <f t="shared" si="19"/>
        <v>7590.020207372425</v>
      </c>
      <c r="P62" s="96">
        <f t="shared" si="20"/>
        <v>0.00011156692838099199</v>
      </c>
      <c r="Q62" s="109">
        <f t="shared" si="10"/>
        <v>0.6142614243392719</v>
      </c>
      <c r="R62" s="57"/>
      <c r="S62" s="99">
        <f t="shared" si="16"/>
        <v>541</v>
      </c>
      <c r="T62" s="91">
        <f>'Density &amp; Scale Height'!N55</f>
        <v>3.2676668652843804E-13</v>
      </c>
      <c r="U62" s="114">
        <f t="shared" si="21"/>
        <v>1.591059203609843</v>
      </c>
      <c r="V62" s="94">
        <f t="shared" si="11"/>
        <v>5505.766209154913</v>
      </c>
      <c r="W62" s="123">
        <f t="shared" si="22"/>
        <v>7590.020207372425</v>
      </c>
      <c r="X62" s="96">
        <f t="shared" si="23"/>
        <v>0.0005391163261451687</v>
      </c>
      <c r="Y62" s="109">
        <f t="shared" si="12"/>
        <v>2.968248451293809</v>
      </c>
      <c r="Z62" s="57"/>
      <c r="AA62" s="99">
        <f t="shared" si="17"/>
        <v>541</v>
      </c>
      <c r="AB62" s="91">
        <f>'Density &amp; Scale Height'!V55</f>
        <v>1.1872469924709319E-12</v>
      </c>
      <c r="AC62" s="114">
        <f t="shared" si="24"/>
        <v>1.591059203609843</v>
      </c>
      <c r="AD62" s="94">
        <f t="shared" si="13"/>
        <v>5505.766209154913</v>
      </c>
      <c r="AE62" s="111">
        <f t="shared" si="25"/>
        <v>7590.020207372425</v>
      </c>
      <c r="AF62" s="96">
        <f t="shared" si="26"/>
        <v>0.0019587805709567812</v>
      </c>
      <c r="AG62" s="109">
        <f t="shared" si="14"/>
        <v>10.784587878723013</v>
      </c>
    </row>
    <row r="63" spans="1:33" ht="12.75">
      <c r="A63" s="57"/>
      <c r="B63" s="57"/>
      <c r="C63" s="57"/>
      <c r="D63" s="57"/>
      <c r="E63" s="57"/>
      <c r="F63" s="57"/>
      <c r="G63" s="57"/>
      <c r="H63" s="80"/>
      <c r="I63" s="81"/>
      <c r="J63" s="82"/>
      <c r="K63" s="99">
        <f t="shared" si="15"/>
        <v>550</v>
      </c>
      <c r="L63" s="91">
        <f>'Density &amp; Scale Height'!F56</f>
        <v>5.763761904761874E-14</v>
      </c>
      <c r="M63" s="114">
        <f t="shared" si="18"/>
        <v>1.5941645451755706</v>
      </c>
      <c r="N63" s="94">
        <f t="shared" si="7"/>
        <v>5495.041290756615</v>
      </c>
      <c r="O63" s="119">
        <f t="shared" si="19"/>
        <v>7585.08869513267</v>
      </c>
      <c r="P63" s="96">
        <f t="shared" si="20"/>
        <v>9.515530604339395E-05</v>
      </c>
      <c r="Q63" s="109">
        <f t="shared" si="10"/>
        <v>0.5228823357430322</v>
      </c>
      <c r="R63" s="57"/>
      <c r="S63" s="99">
        <f t="shared" si="16"/>
        <v>550</v>
      </c>
      <c r="T63" s="91">
        <f>'Density &amp; Scale Height'!N56</f>
        <v>2.8437619047619036E-13</v>
      </c>
      <c r="U63" s="114">
        <f t="shared" si="21"/>
        <v>1.5941645451755706</v>
      </c>
      <c r="V63" s="94">
        <f t="shared" si="11"/>
        <v>5495.041290756615</v>
      </c>
      <c r="W63" s="123">
        <f t="shared" si="22"/>
        <v>7585.08869513267</v>
      </c>
      <c r="X63" s="96">
        <f t="shared" si="23"/>
        <v>0.00046948336665087056</v>
      </c>
      <c r="Y63" s="109">
        <f t="shared" si="12"/>
        <v>2.579830485069961</v>
      </c>
      <c r="Z63" s="57"/>
      <c r="AA63" s="99">
        <f t="shared" si="17"/>
        <v>550</v>
      </c>
      <c r="AB63" s="91">
        <f>'Density &amp; Scale Height'!V56</f>
        <v>1.0549571428571332E-12</v>
      </c>
      <c r="AC63" s="114">
        <f t="shared" si="24"/>
        <v>1.5941645451755706</v>
      </c>
      <c r="AD63" s="94">
        <f t="shared" si="13"/>
        <v>5495.041290756615</v>
      </c>
      <c r="AE63" s="111">
        <f t="shared" si="25"/>
        <v>7585.08869513267</v>
      </c>
      <c r="AF63" s="96">
        <f t="shared" si="26"/>
        <v>0.001741653653463715</v>
      </c>
      <c r="AG63" s="109">
        <f t="shared" si="14"/>
        <v>9.570458739980227</v>
      </c>
    </row>
    <row r="64" spans="1:33" ht="12.75">
      <c r="A64" s="57"/>
      <c r="B64" s="57"/>
      <c r="C64" s="57"/>
      <c r="D64" s="57"/>
      <c r="E64" s="57"/>
      <c r="F64" s="57"/>
      <c r="G64" s="57"/>
      <c r="H64" s="80"/>
      <c r="I64" s="81"/>
      <c r="J64" s="82"/>
      <c r="K64" s="99">
        <f t="shared" si="15"/>
        <v>559</v>
      </c>
      <c r="L64" s="91">
        <f>'Density &amp; Scale Height'!F57</f>
        <v>4.996984836036895E-14</v>
      </c>
      <c r="M64" s="114">
        <f t="shared" si="18"/>
        <v>1.5972719043948218</v>
      </c>
      <c r="N64" s="94">
        <f t="shared" si="7"/>
        <v>5484.351146412363</v>
      </c>
      <c r="O64" s="119">
        <f t="shared" si="19"/>
        <v>7580.16678296726</v>
      </c>
      <c r="P64" s="96">
        <f t="shared" si="20"/>
        <v>8.254996849843711E-05</v>
      </c>
      <c r="Q64" s="109">
        <f t="shared" si="10"/>
        <v>0.45273301437070806</v>
      </c>
      <c r="R64" s="57"/>
      <c r="S64" s="99">
        <f t="shared" si="16"/>
        <v>559</v>
      </c>
      <c r="T64" s="91">
        <f>'Density &amp; Scale Height'!N57</f>
        <v>2.492859163665944E-13</v>
      </c>
      <c r="U64" s="114">
        <f t="shared" si="21"/>
        <v>1.5972719043948218</v>
      </c>
      <c r="V64" s="94">
        <f t="shared" si="11"/>
        <v>5484.351146412363</v>
      </c>
      <c r="W64" s="123">
        <f t="shared" si="22"/>
        <v>7580.16678296726</v>
      </c>
      <c r="X64" s="96">
        <f t="shared" si="23"/>
        <v>0.0004118192313644727</v>
      </c>
      <c r="Y64" s="109">
        <f t="shared" si="12"/>
        <v>2.2585612736484038</v>
      </c>
      <c r="Z64" s="57"/>
      <c r="AA64" s="99">
        <f t="shared" si="17"/>
        <v>559</v>
      </c>
      <c r="AB64" s="91">
        <f>'Density &amp; Scale Height'!V57</f>
        <v>9.421906090846946E-13</v>
      </c>
      <c r="AC64" s="114">
        <f t="shared" si="24"/>
        <v>1.5972719043948218</v>
      </c>
      <c r="AD64" s="94">
        <f t="shared" si="13"/>
        <v>5484.351146412363</v>
      </c>
      <c r="AE64" s="111">
        <f t="shared" si="25"/>
        <v>7580.16678296726</v>
      </c>
      <c r="AF64" s="96">
        <f t="shared" si="26"/>
        <v>0.001556494719346604</v>
      </c>
      <c r="AG64" s="109">
        <f t="shared" si="14"/>
        <v>8.536363598433336</v>
      </c>
    </row>
    <row r="65" spans="1:33" ht="12.75">
      <c r="A65" s="57"/>
      <c r="B65" s="57"/>
      <c r="C65" s="57"/>
      <c r="D65" s="57"/>
      <c r="E65" s="57"/>
      <c r="F65" s="57"/>
      <c r="G65" s="57"/>
      <c r="H65" s="80"/>
      <c r="I65" s="81"/>
      <c r="J65" s="82"/>
      <c r="K65" s="99">
        <f t="shared" si="15"/>
        <v>568</v>
      </c>
      <c r="L65" s="91">
        <f>'Density &amp; Scale Height'!F58</f>
        <v>4.3322152899746276E-14</v>
      </c>
      <c r="M65" s="114">
        <f t="shared" si="18"/>
        <v>1.6003812799583546</v>
      </c>
      <c r="N65" s="94">
        <f t="shared" si="7"/>
        <v>5473.695618476589</v>
      </c>
      <c r="O65" s="119">
        <f t="shared" si="19"/>
        <v>7575.2544397694455</v>
      </c>
      <c r="P65" s="96">
        <f t="shared" si="20"/>
        <v>7.161441487088315E-05</v>
      </c>
      <c r="Q65" s="109">
        <f t="shared" si="10"/>
        <v>0.39199550889851775</v>
      </c>
      <c r="R65" s="57"/>
      <c r="S65" s="99">
        <f t="shared" si="16"/>
        <v>568</v>
      </c>
      <c r="T65" s="91">
        <f>'Density &amp; Scale Height'!N58</f>
        <v>2.185255664149396E-13</v>
      </c>
      <c r="U65" s="114">
        <f t="shared" si="21"/>
        <v>1.6003812799583546</v>
      </c>
      <c r="V65" s="94">
        <f t="shared" si="11"/>
        <v>5473.695618476589</v>
      </c>
      <c r="W65" s="123">
        <f t="shared" si="22"/>
        <v>7575.2544397694455</v>
      </c>
      <c r="X65" s="96">
        <f t="shared" si="23"/>
        <v>0.0003612373699282583</v>
      </c>
      <c r="Y65" s="109">
        <f t="shared" si="12"/>
        <v>1.9773034090063142</v>
      </c>
      <c r="Z65" s="57"/>
      <c r="AA65" s="99">
        <f t="shared" si="17"/>
        <v>568</v>
      </c>
      <c r="AB65" s="91">
        <f>'Density &amp; Scale Height'!V58</f>
        <v>8.414779215041602E-13</v>
      </c>
      <c r="AC65" s="114">
        <f t="shared" si="24"/>
        <v>1.6003812799583546</v>
      </c>
      <c r="AD65" s="94">
        <f t="shared" si="13"/>
        <v>5473.695618476589</v>
      </c>
      <c r="AE65" s="111">
        <f t="shared" si="25"/>
        <v>7575.2544397694455</v>
      </c>
      <c r="AF65" s="96">
        <f t="shared" si="26"/>
        <v>0.001391019257855034</v>
      </c>
      <c r="AG65" s="109">
        <f t="shared" si="14"/>
        <v>7.614016016937656</v>
      </c>
    </row>
    <row r="66" spans="1:33" ht="12.75">
      <c r="A66" s="57"/>
      <c r="B66" s="57"/>
      <c r="C66" s="57"/>
      <c r="D66" s="57"/>
      <c r="E66" s="57"/>
      <c r="F66" s="57"/>
      <c r="G66" s="57"/>
      <c r="H66" s="80"/>
      <c r="I66" s="81"/>
      <c r="J66" s="82"/>
      <c r="K66" s="99">
        <f t="shared" si="15"/>
        <v>577</v>
      </c>
      <c r="L66" s="91">
        <f>'Density &amp; Scale Height'!F59</f>
        <v>3.755882784222103E-14</v>
      </c>
      <c r="M66" s="114">
        <f t="shared" si="18"/>
        <v>1.603492670559472</v>
      </c>
      <c r="N66" s="94">
        <f t="shared" si="7"/>
        <v>5463.0745502214</v>
      </c>
      <c r="O66" s="119">
        <f t="shared" si="19"/>
        <v>7570.3516345734115</v>
      </c>
      <c r="P66" s="96">
        <f t="shared" si="20"/>
        <v>6.212746298543613E-05</v>
      </c>
      <c r="Q66" s="109">
        <f t="shared" si="10"/>
        <v>0.3394069619055582</v>
      </c>
      <c r="R66" s="57"/>
      <c r="S66" s="99">
        <f t="shared" si="16"/>
        <v>577</v>
      </c>
      <c r="T66" s="91">
        <f>'Density &amp; Scale Height'!N59</f>
        <v>1.9156085459214384E-13</v>
      </c>
      <c r="U66" s="114">
        <f t="shared" si="21"/>
        <v>1.603492670559472</v>
      </c>
      <c r="V66" s="94">
        <f t="shared" si="11"/>
        <v>5463.0745502214</v>
      </c>
      <c r="W66" s="123">
        <f t="shared" si="22"/>
        <v>7570.3516345734115</v>
      </c>
      <c r="X66" s="96">
        <f t="shared" si="23"/>
        <v>0.00031686797982958983</v>
      </c>
      <c r="Y66" s="109">
        <f t="shared" si="12"/>
        <v>1.7310733963871003</v>
      </c>
      <c r="Z66" s="57"/>
      <c r="AA66" s="99">
        <f t="shared" si="17"/>
        <v>577</v>
      </c>
      <c r="AB66" s="91">
        <f>'Density &amp; Scale Height'!V59</f>
        <v>7.515306197615834E-13</v>
      </c>
      <c r="AC66" s="114">
        <f t="shared" si="24"/>
        <v>1.603492670559472</v>
      </c>
      <c r="AD66" s="94">
        <f t="shared" si="13"/>
        <v>5463.0745502214</v>
      </c>
      <c r="AE66" s="111">
        <f t="shared" si="25"/>
        <v>7570.3516345734115</v>
      </c>
      <c r="AF66" s="96">
        <f t="shared" si="26"/>
        <v>0.0012431349284328095</v>
      </c>
      <c r="AG66" s="109">
        <f t="shared" si="14"/>
        <v>6.791338790012584</v>
      </c>
    </row>
    <row r="67" spans="1:33" ht="12.75">
      <c r="A67" s="57"/>
      <c r="B67" s="57"/>
      <c r="C67" s="57"/>
      <c r="D67" s="57"/>
      <c r="E67" s="57"/>
      <c r="F67" s="57"/>
      <c r="G67" s="57"/>
      <c r="H67" s="80"/>
      <c r="I67" s="81"/>
      <c r="J67" s="82"/>
      <c r="K67" s="99">
        <f t="shared" si="15"/>
        <v>586</v>
      </c>
      <c r="L67" s="91">
        <f>'Density &amp; Scale Height'!F60</f>
        <v>3.256222173782745E-14</v>
      </c>
      <c r="M67" s="114">
        <f t="shared" si="18"/>
        <v>1.6066060748940147</v>
      </c>
      <c r="N67" s="94">
        <f t="shared" si="7"/>
        <v>5452.487785830066</v>
      </c>
      <c r="O67" s="119">
        <f t="shared" si="19"/>
        <v>7565.458336553445</v>
      </c>
      <c r="P67" s="96">
        <f t="shared" si="20"/>
        <v>5.389722770777415E-05</v>
      </c>
      <c r="Q67" s="109">
        <f t="shared" si="10"/>
        <v>0.29387397576674035</v>
      </c>
      <c r="R67" s="57"/>
      <c r="S67" s="99">
        <f t="shared" si="16"/>
        <v>586</v>
      </c>
      <c r="T67" s="91">
        <f>'Density &amp; Scale Height'!N60</f>
        <v>1.6792342248135122E-13</v>
      </c>
      <c r="U67" s="114">
        <f t="shared" si="21"/>
        <v>1.6066060748940147</v>
      </c>
      <c r="V67" s="94">
        <f t="shared" si="11"/>
        <v>5452.487785830066</v>
      </c>
      <c r="W67" s="123">
        <f t="shared" si="22"/>
        <v>7565.458336553445</v>
      </c>
      <c r="X67" s="96">
        <f t="shared" si="23"/>
        <v>0.0002779480777391821</v>
      </c>
      <c r="Y67" s="109">
        <f t="shared" si="12"/>
        <v>1.515508498967836</v>
      </c>
      <c r="Z67" s="57"/>
      <c r="AA67" s="99">
        <f t="shared" si="17"/>
        <v>586</v>
      </c>
      <c r="AB67" s="91">
        <f>'Density &amp; Scale Height'!V60</f>
        <v>6.711979696741636E-13</v>
      </c>
      <c r="AC67" s="114">
        <f t="shared" si="24"/>
        <v>1.6066060748940147</v>
      </c>
      <c r="AD67" s="94">
        <f t="shared" si="13"/>
        <v>5452.487785830066</v>
      </c>
      <c r="AE67" s="111">
        <f t="shared" si="25"/>
        <v>7565.458336553445</v>
      </c>
      <c r="AF67" s="96">
        <f t="shared" si="26"/>
        <v>0.001110971791169239</v>
      </c>
      <c r="AG67" s="109">
        <f t="shared" si="14"/>
        <v>6.057560121752026</v>
      </c>
    </row>
    <row r="68" spans="1:33" ht="12.75">
      <c r="A68" s="57"/>
      <c r="B68" s="57"/>
      <c r="C68" s="57"/>
      <c r="D68" s="57"/>
      <c r="E68" s="57"/>
      <c r="F68" s="57"/>
      <c r="G68" s="57"/>
      <c r="H68" s="80"/>
      <c r="I68" s="81"/>
      <c r="J68" s="82"/>
      <c r="K68" s="99">
        <f t="shared" si="15"/>
        <v>595</v>
      </c>
      <c r="L68" s="91">
        <f>'Density &amp; Scale Height'!F61</f>
        <v>2.823033479526026E-14</v>
      </c>
      <c r="M68" s="114">
        <f t="shared" si="18"/>
        <v>1.6097214916603522</v>
      </c>
      <c r="N68" s="94">
        <f t="shared" si="7"/>
        <v>5441.935170390544</v>
      </c>
      <c r="O68" s="119">
        <f t="shared" si="19"/>
        <v>7560.574515023134</v>
      </c>
      <c r="P68" s="96">
        <f t="shared" si="20"/>
        <v>4.675724050526536E-05</v>
      </c>
      <c r="Q68" s="109">
        <f t="shared" si="10"/>
        <v>0.2544498715760129</v>
      </c>
      <c r="R68" s="57"/>
      <c r="S68" s="99">
        <f t="shared" si="16"/>
        <v>595</v>
      </c>
      <c r="T68" s="91">
        <f>'Density &amp; Scale Height'!N61</f>
        <v>1.472027042157851E-13</v>
      </c>
      <c r="U68" s="114">
        <f t="shared" si="21"/>
        <v>1.6097214916603522</v>
      </c>
      <c r="V68" s="94">
        <f t="shared" si="11"/>
        <v>5441.935170390544</v>
      </c>
      <c r="W68" s="123">
        <f t="shared" si="22"/>
        <v>7560.574515023134</v>
      </c>
      <c r="X68" s="96">
        <f t="shared" si="23"/>
        <v>0.00024380838179781313</v>
      </c>
      <c r="Y68" s="109">
        <f t="shared" si="12"/>
        <v>1.326789407741525</v>
      </c>
      <c r="Z68" s="57"/>
      <c r="AA68" s="99">
        <f t="shared" si="17"/>
        <v>595</v>
      </c>
      <c r="AB68" s="91">
        <f>'Density &amp; Scale Height'!V61</f>
        <v>5.99452241397213E-13</v>
      </c>
      <c r="AC68" s="114">
        <f t="shared" si="24"/>
        <v>1.6097214916603522</v>
      </c>
      <c r="AD68" s="94">
        <f t="shared" si="13"/>
        <v>5441.935170390544</v>
      </c>
      <c r="AE68" s="111">
        <f t="shared" si="25"/>
        <v>7560.574515023134</v>
      </c>
      <c r="AF68" s="96">
        <f t="shared" si="26"/>
        <v>0.000992858668723113</v>
      </c>
      <c r="AG68" s="109">
        <f t="shared" si="14"/>
        <v>5.403072508551443</v>
      </c>
    </row>
    <row r="69" spans="1:33" ht="12.75">
      <c r="A69" s="57"/>
      <c r="B69" s="57"/>
      <c r="C69" s="57"/>
      <c r="D69" s="57"/>
      <c r="E69" s="57"/>
      <c r="F69" s="57"/>
      <c r="G69" s="57"/>
      <c r="H69" s="80"/>
      <c r="I69" s="81"/>
      <c r="J69" s="82"/>
      <c r="K69" s="99">
        <f t="shared" si="15"/>
        <v>604</v>
      </c>
      <c r="L69" s="91">
        <f>'Density &amp; Scale Height'!F62</f>
        <v>2.4696731064882926E-14</v>
      </c>
      <c r="M69" s="114">
        <f t="shared" si="18"/>
        <v>1.6128389195593738</v>
      </c>
      <c r="N69" s="94">
        <f t="shared" si="7"/>
        <v>5431.416549889077</v>
      </c>
      <c r="O69" s="119">
        <f t="shared" si="19"/>
        <v>7555.700139434551</v>
      </c>
      <c r="P69" s="96">
        <f t="shared" si="20"/>
        <v>4.093100425138854E-05</v>
      </c>
      <c r="Q69" s="109">
        <f t="shared" si="10"/>
        <v>0.2223133338945719</v>
      </c>
      <c r="R69" s="57"/>
      <c r="S69" s="99">
        <f t="shared" si="16"/>
        <v>604</v>
      </c>
      <c r="T69" s="91">
        <f>'Density &amp; Scale Height'!N62</f>
        <v>1.294835875658751E-13</v>
      </c>
      <c r="U69" s="114">
        <f t="shared" si="21"/>
        <v>1.6128389195593738</v>
      </c>
      <c r="V69" s="94">
        <f t="shared" si="11"/>
        <v>5431.416549889077</v>
      </c>
      <c r="W69" s="123">
        <f t="shared" si="22"/>
        <v>7555.700139434551</v>
      </c>
      <c r="X69" s="96">
        <f t="shared" si="23"/>
        <v>0.00021459897908027034</v>
      </c>
      <c r="Y69" s="109">
        <f t="shared" si="12"/>
        <v>1.1655764465658802</v>
      </c>
      <c r="Z69" s="57"/>
      <c r="AA69" s="99">
        <f t="shared" si="17"/>
        <v>604</v>
      </c>
      <c r="AB69" s="91">
        <f>'Density &amp; Scale Height'!V62</f>
        <v>5.364689780426729E-13</v>
      </c>
      <c r="AC69" s="114">
        <f t="shared" si="24"/>
        <v>1.6128389195593738</v>
      </c>
      <c r="AD69" s="94">
        <f t="shared" si="13"/>
        <v>5431.416549889077</v>
      </c>
      <c r="AE69" s="111">
        <f t="shared" si="25"/>
        <v>7555.700139434551</v>
      </c>
      <c r="AF69" s="96">
        <f t="shared" si="26"/>
        <v>0.0008891141893764959</v>
      </c>
      <c r="AG69" s="109">
        <f t="shared" si="14"/>
        <v>4.829149522920711</v>
      </c>
    </row>
    <row r="70" spans="1:33" ht="12.75">
      <c r="A70" s="57"/>
      <c r="B70" s="57"/>
      <c r="C70" s="57"/>
      <c r="D70" s="57"/>
      <c r="E70" s="57"/>
      <c r="F70" s="57"/>
      <c r="G70" s="57"/>
      <c r="H70" s="80"/>
      <c r="I70" s="81"/>
      <c r="J70" s="82"/>
      <c r="K70" s="99">
        <f t="shared" si="15"/>
        <v>613</v>
      </c>
      <c r="L70" s="91">
        <f>'Density &amp; Scale Height'!F63</f>
        <v>2.1850668186080454E-14</v>
      </c>
      <c r="M70" s="114">
        <f t="shared" si="18"/>
        <v>1.6159583572944831</v>
      </c>
      <c r="N70" s="94">
        <f t="shared" si="7"/>
        <v>5420.931771203821</v>
      </c>
      <c r="O70" s="119">
        <f t="shared" si="19"/>
        <v>7550.835179377452</v>
      </c>
      <c r="P70" s="96">
        <f t="shared" si="20"/>
        <v>3.6237428647022396E-05</v>
      </c>
      <c r="Q70" s="109">
        <f t="shared" si="10"/>
        <v>0.1964406282593752</v>
      </c>
      <c r="R70" s="57"/>
      <c r="S70" s="99">
        <f t="shared" si="16"/>
        <v>613</v>
      </c>
      <c r="T70" s="91">
        <f>'Density &amp; Scale Height'!N63</f>
        <v>1.1438832203700474E-13</v>
      </c>
      <c r="U70" s="114">
        <f t="shared" si="21"/>
        <v>1.6159583572944831</v>
      </c>
      <c r="V70" s="94">
        <f t="shared" si="11"/>
        <v>5420.931771203821</v>
      </c>
      <c r="W70" s="123">
        <f t="shared" si="22"/>
        <v>7550.835179377452</v>
      </c>
      <c r="X70" s="96">
        <f t="shared" si="23"/>
        <v>0.00018970306182715087</v>
      </c>
      <c r="Y70" s="109">
        <f t="shared" si="12"/>
        <v>1.028367354953445</v>
      </c>
      <c r="Z70" s="57"/>
      <c r="AA70" s="99">
        <f t="shared" si="17"/>
        <v>613</v>
      </c>
      <c r="AB70" s="91">
        <f>'Density &amp; Scale Height'!V63</f>
        <v>4.813292197411856E-13</v>
      </c>
      <c r="AC70" s="114">
        <f t="shared" si="24"/>
        <v>1.6159583572944831</v>
      </c>
      <c r="AD70" s="94">
        <f t="shared" si="13"/>
        <v>5420.931771203821</v>
      </c>
      <c r="AE70" s="111">
        <f t="shared" si="25"/>
        <v>7550.835179377452</v>
      </c>
      <c r="AF70" s="96">
        <f t="shared" si="26"/>
        <v>0.0007982425575072047</v>
      </c>
      <c r="AG70" s="109">
        <f t="shared" si="14"/>
        <v>4.327218441117799</v>
      </c>
    </row>
    <row r="71" spans="1:33" ht="12.75">
      <c r="A71" s="57"/>
      <c r="B71" s="57"/>
      <c r="C71" s="57"/>
      <c r="D71" s="57"/>
      <c r="E71" s="57"/>
      <c r="F71" s="57"/>
      <c r="G71" s="57"/>
      <c r="H71" s="80"/>
      <c r="I71" s="81"/>
      <c r="J71" s="82"/>
      <c r="K71" s="99">
        <f t="shared" si="15"/>
        <v>622</v>
      </c>
      <c r="L71" s="91">
        <f>'Density &amp; Scale Height'!F64</f>
        <v>1.9332586929170173E-14</v>
      </c>
      <c r="M71" s="114">
        <f t="shared" si="18"/>
        <v>1.619079803571587</v>
      </c>
      <c r="N71" s="94">
        <f t="shared" si="7"/>
        <v>5410.480682098559</v>
      </c>
      <c r="O71" s="119">
        <f t="shared" si="19"/>
        <v>7545.9796045784815</v>
      </c>
      <c r="P71" s="96">
        <f t="shared" si="20"/>
        <v>3.208204076227981E-05</v>
      </c>
      <c r="Q71" s="109">
        <f t="shared" si="10"/>
        <v>0.17357926178661343</v>
      </c>
      <c r="R71" s="57"/>
      <c r="S71" s="99">
        <f t="shared" si="16"/>
        <v>622</v>
      </c>
      <c r="T71" s="91">
        <f>'Density &amp; Scale Height'!N64</f>
        <v>1.0105287059477465E-13</v>
      </c>
      <c r="U71" s="114">
        <f t="shared" si="21"/>
        <v>1.619079803571587</v>
      </c>
      <c r="V71" s="94">
        <f t="shared" si="11"/>
        <v>5410.480682098559</v>
      </c>
      <c r="W71" s="123">
        <f t="shared" si="22"/>
        <v>7545.9796045784815</v>
      </c>
      <c r="X71" s="96">
        <f t="shared" si="23"/>
        <v>0.00016769521458482356</v>
      </c>
      <c r="Y71" s="109">
        <f t="shared" si="12"/>
        <v>0.9073117189915603</v>
      </c>
      <c r="Z71" s="57"/>
      <c r="AA71" s="99">
        <f t="shared" si="17"/>
        <v>622</v>
      </c>
      <c r="AB71" s="91">
        <f>'Density &amp; Scale Height'!V64</f>
        <v>4.318568775811517E-13</v>
      </c>
      <c r="AC71" s="114">
        <f t="shared" si="24"/>
        <v>1.619079803571587</v>
      </c>
      <c r="AD71" s="94">
        <f t="shared" si="13"/>
        <v>5410.480682098559</v>
      </c>
      <c r="AE71" s="111">
        <f t="shared" si="25"/>
        <v>7545.9796045784815</v>
      </c>
      <c r="AF71" s="96">
        <f t="shared" si="26"/>
        <v>0.00071665783791844</v>
      </c>
      <c r="AG71" s="109">
        <f t="shared" si="14"/>
        <v>3.8774633877322398</v>
      </c>
    </row>
    <row r="72" spans="1:33" ht="12.75">
      <c r="A72" s="57"/>
      <c r="B72" s="57"/>
      <c r="C72" s="57"/>
      <c r="D72" s="57"/>
      <c r="E72" s="57"/>
      <c r="F72" s="57"/>
      <c r="G72" s="57"/>
      <c r="H72" s="80"/>
      <c r="I72" s="81"/>
      <c r="J72" s="82"/>
      <c r="K72" s="99">
        <f t="shared" si="15"/>
        <v>631</v>
      </c>
      <c r="L72" s="91">
        <f>'Density &amp; Scale Height'!F65</f>
        <v>1.7104690538114117E-14</v>
      </c>
      <c r="M72" s="114">
        <f t="shared" si="18"/>
        <v>1.622203257099089</v>
      </c>
      <c r="N72" s="94">
        <f t="shared" si="7"/>
        <v>5400.063131216431</v>
      </c>
      <c r="O72" s="119">
        <f t="shared" si="19"/>
        <v>7541.133384900381</v>
      </c>
      <c r="P72" s="96">
        <f t="shared" si="20"/>
        <v>2.8403132540622675E-05</v>
      </c>
      <c r="Q72" s="109">
        <f t="shared" si="10"/>
        <v>0.1533787088436702</v>
      </c>
      <c r="R72" s="57"/>
      <c r="S72" s="99">
        <f t="shared" si="16"/>
        <v>631</v>
      </c>
      <c r="T72" s="91">
        <f>'Density &amp; Scale Height'!N65</f>
        <v>8.927207317667223E-14</v>
      </c>
      <c r="U72" s="114">
        <f t="shared" si="21"/>
        <v>1.622203257099089</v>
      </c>
      <c r="V72" s="94">
        <f t="shared" si="11"/>
        <v>5400.063131216431</v>
      </c>
      <c r="W72" s="123">
        <f t="shared" si="22"/>
        <v>7541.133384900381</v>
      </c>
      <c r="X72" s="96">
        <f t="shared" si="23"/>
        <v>0.00014824042100984727</v>
      </c>
      <c r="Y72" s="109">
        <f t="shared" si="12"/>
        <v>0.800507632051278</v>
      </c>
      <c r="Z72" s="57"/>
      <c r="AA72" s="99">
        <f t="shared" si="17"/>
        <v>631</v>
      </c>
      <c r="AB72" s="91">
        <f>'Density &amp; Scale Height'!V65</f>
        <v>3.8746943893084913E-13</v>
      </c>
      <c r="AC72" s="114">
        <f t="shared" si="24"/>
        <v>1.622203257099089</v>
      </c>
      <c r="AD72" s="94">
        <f t="shared" si="13"/>
        <v>5400.063131216431</v>
      </c>
      <c r="AE72" s="111">
        <f t="shared" si="25"/>
        <v>7541.133384900381</v>
      </c>
      <c r="AF72" s="96">
        <f t="shared" si="26"/>
        <v>0.0006434109874639691</v>
      </c>
      <c r="AG72" s="109">
        <f t="shared" si="14"/>
        <v>3.474459951623737</v>
      </c>
    </row>
    <row r="73" spans="1:33" ht="12.75">
      <c r="A73" s="57"/>
      <c r="B73" s="57"/>
      <c r="C73" s="57"/>
      <c r="D73" s="57"/>
      <c r="E73" s="57"/>
      <c r="F73" s="57"/>
      <c r="G73" s="57"/>
      <c r="H73" s="80"/>
      <c r="I73" s="81"/>
      <c r="J73" s="82"/>
      <c r="K73" s="99">
        <f t="shared" si="15"/>
        <v>640</v>
      </c>
      <c r="L73" s="91">
        <f>'Density &amp; Scale Height'!F66</f>
        <v>1.513353797277909E-14</v>
      </c>
      <c r="M73" s="114">
        <f t="shared" si="18"/>
        <v>1.6253287165878822</v>
      </c>
      <c r="N73" s="94">
        <f t="shared" si="7"/>
        <v>5389.678968073744</v>
      </c>
      <c r="O73" s="119">
        <f t="shared" si="19"/>
        <v>7536.296490341201</v>
      </c>
      <c r="P73" s="96">
        <f t="shared" si="20"/>
        <v>2.5146070944839907E-05</v>
      </c>
      <c r="Q73" s="109">
        <f t="shared" si="10"/>
        <v>0.1355292497010939</v>
      </c>
      <c r="R73" s="57"/>
      <c r="S73" s="99">
        <f t="shared" si="16"/>
        <v>640</v>
      </c>
      <c r="T73" s="91">
        <f>'Density &amp; Scale Height'!N66</f>
        <v>7.886468738942699E-14</v>
      </c>
      <c r="U73" s="114">
        <f t="shared" si="21"/>
        <v>1.6253287165878822</v>
      </c>
      <c r="V73" s="94">
        <f t="shared" si="11"/>
        <v>5389.678968073744</v>
      </c>
      <c r="W73" s="123">
        <f t="shared" si="22"/>
        <v>7536.296490341201</v>
      </c>
      <c r="X73" s="96">
        <f t="shared" si="23"/>
        <v>0.00013104252473573918</v>
      </c>
      <c r="Y73" s="109">
        <f t="shared" si="12"/>
        <v>0.7062771394914967</v>
      </c>
      <c r="Z73" s="57"/>
      <c r="AA73" s="99">
        <f t="shared" si="17"/>
        <v>640</v>
      </c>
      <c r="AB73" s="91">
        <f>'Density &amp; Scale Height'!V66</f>
        <v>3.476442634103358E-13</v>
      </c>
      <c r="AC73" s="114">
        <f t="shared" si="24"/>
        <v>1.6253287165878822</v>
      </c>
      <c r="AD73" s="94">
        <f t="shared" si="13"/>
        <v>5389.678968073744</v>
      </c>
      <c r="AE73" s="111">
        <f t="shared" si="25"/>
        <v>7536.296490341201</v>
      </c>
      <c r="AF73" s="96">
        <f t="shared" si="26"/>
        <v>0.000577649940615808</v>
      </c>
      <c r="AG73" s="109">
        <f t="shared" si="14"/>
        <v>3.1133477358460673</v>
      </c>
    </row>
    <row r="74" spans="1:33" ht="12.75">
      <c r="A74" s="57"/>
      <c r="B74" s="57"/>
      <c r="C74" s="57"/>
      <c r="D74" s="57"/>
      <c r="E74" s="57"/>
      <c r="F74" s="57"/>
      <c r="G74" s="57"/>
      <c r="H74" s="80"/>
      <c r="I74" s="81"/>
      <c r="J74" s="82"/>
      <c r="K74" s="99">
        <f t="shared" si="15"/>
        <v>649</v>
      </c>
      <c r="L74" s="91">
        <f>'Density &amp; Scale Height'!F67</f>
        <v>1.3389541954191907E-14</v>
      </c>
      <c r="M74" s="114">
        <f t="shared" si="18"/>
        <v>1.6284561807513391</v>
      </c>
      <c r="N74" s="94">
        <f t="shared" si="7"/>
        <v>5379.328043053821</v>
      </c>
      <c r="O74" s="119">
        <f t="shared" si="19"/>
        <v>7531.4688910335235</v>
      </c>
      <c r="P74" s="96">
        <f t="shared" si="20"/>
        <v>2.2262486826769104E-05</v>
      </c>
      <c r="Q74" s="109">
        <f t="shared" si="10"/>
        <v>0.11975721969535531</v>
      </c>
      <c r="R74" s="57"/>
      <c r="S74" s="99">
        <f t="shared" si="16"/>
        <v>649</v>
      </c>
      <c r="T74" s="91">
        <f>'Density &amp; Scale Height'!N67</f>
        <v>6.9670600174404E-14</v>
      </c>
      <c r="U74" s="114">
        <f t="shared" si="21"/>
        <v>1.6284561807513391</v>
      </c>
      <c r="V74" s="94">
        <f t="shared" si="11"/>
        <v>5379.328043053821</v>
      </c>
      <c r="W74" s="123">
        <f t="shared" si="22"/>
        <v>7531.4688910335235</v>
      </c>
      <c r="X74" s="96">
        <f t="shared" si="23"/>
        <v>0.00011583972206832489</v>
      </c>
      <c r="Y74" s="109">
        <f t="shared" si="12"/>
        <v>0.6231398654217006</v>
      </c>
      <c r="Z74" s="57"/>
      <c r="AA74" s="99">
        <f t="shared" si="17"/>
        <v>649</v>
      </c>
      <c r="AB74" s="91">
        <f>'Density &amp; Scale Height'!V67</f>
        <v>3.119124290565892E-13</v>
      </c>
      <c r="AC74" s="114">
        <f t="shared" si="24"/>
        <v>1.6284561807513391</v>
      </c>
      <c r="AD74" s="94">
        <f t="shared" si="13"/>
        <v>5379.328043053821</v>
      </c>
      <c r="AE74" s="111">
        <f t="shared" si="25"/>
        <v>7531.4688910335235</v>
      </c>
      <c r="AF74" s="96">
        <f t="shared" si="26"/>
        <v>0.0005186097005210777</v>
      </c>
      <c r="AG74" s="109">
        <f t="shared" si="14"/>
        <v>2.789771705412777</v>
      </c>
    </row>
    <row r="75" spans="1:33" ht="12.75">
      <c r="A75" s="57"/>
      <c r="B75" s="57"/>
      <c r="C75" s="57"/>
      <c r="D75" s="57"/>
      <c r="E75" s="57"/>
      <c r="F75" s="57"/>
      <c r="G75" s="57"/>
      <c r="H75" s="80"/>
      <c r="I75" s="81"/>
      <c r="J75" s="82"/>
      <c r="K75" s="99">
        <f t="shared" si="15"/>
        <v>658</v>
      </c>
      <c r="L75" s="91">
        <f>'Density &amp; Scale Height'!F68</f>
        <v>1.2076652909502595E-14</v>
      </c>
      <c r="M75" s="114">
        <f t="shared" si="18"/>
        <v>1.6315856483053046</v>
      </c>
      <c r="N75" s="94">
        <f t="shared" si="7"/>
        <v>5369.010207400903</v>
      </c>
      <c r="O75" s="119">
        <f t="shared" si="19"/>
        <v>7526.650557243687</v>
      </c>
      <c r="P75" s="96">
        <f t="shared" si="20"/>
        <v>2.009243041391211E-05</v>
      </c>
      <c r="Q75" s="109">
        <f t="shared" si="10"/>
        <v>0.10787646398378646</v>
      </c>
      <c r="R75" s="57"/>
      <c r="S75" s="99">
        <f t="shared" si="16"/>
        <v>658</v>
      </c>
      <c r="T75" s="91">
        <f>'Density &amp; Scale Height'!N68</f>
        <v>6.203444170087117E-14</v>
      </c>
      <c r="U75" s="114">
        <f t="shared" si="21"/>
        <v>1.6315856483053046</v>
      </c>
      <c r="V75" s="94">
        <f t="shared" si="11"/>
        <v>5369.010207400903</v>
      </c>
      <c r="W75" s="123">
        <f t="shared" si="22"/>
        <v>7526.650557243687</v>
      </c>
      <c r="X75" s="96">
        <f t="shared" si="23"/>
        <v>0.0001032092842678194</v>
      </c>
      <c r="Y75" s="109">
        <f t="shared" si="12"/>
        <v>0.5541317007324638</v>
      </c>
      <c r="Z75" s="57"/>
      <c r="AA75" s="99">
        <f t="shared" si="17"/>
        <v>658</v>
      </c>
      <c r="AB75" s="91">
        <f>'Density &amp; Scale Height'!V68</f>
        <v>2.809549613552828E-13</v>
      </c>
      <c r="AC75" s="114">
        <f t="shared" si="24"/>
        <v>1.6315856483053046</v>
      </c>
      <c r="AD75" s="94">
        <f t="shared" si="13"/>
        <v>5369.010207400903</v>
      </c>
      <c r="AE75" s="111">
        <f t="shared" si="25"/>
        <v>7526.650557243687</v>
      </c>
      <c r="AF75" s="96">
        <f t="shared" si="26"/>
        <v>0.0004674364704174388</v>
      </c>
      <c r="AG75" s="109">
        <f t="shared" si="14"/>
        <v>2.509671180982679</v>
      </c>
    </row>
    <row r="76" spans="1:33" ht="12.75">
      <c r="A76" s="57"/>
      <c r="B76" s="57"/>
      <c r="C76" s="57"/>
      <c r="D76" s="57"/>
      <c r="E76" s="57"/>
      <c r="F76" s="57"/>
      <c r="G76" s="57"/>
      <c r="H76" s="80"/>
      <c r="I76" s="81"/>
      <c r="J76" s="82"/>
      <c r="K76" s="99">
        <f t="shared" si="15"/>
        <v>667</v>
      </c>
      <c r="L76" s="91">
        <f>'Density &amp; Scale Height'!F69</f>
        <v>1.0918724312727935E-14</v>
      </c>
      <c r="M76" s="114">
        <f t="shared" si="18"/>
        <v>1.6347171179680893</v>
      </c>
      <c r="N76" s="94">
        <f t="shared" si="7"/>
        <v>5358.7253132141</v>
      </c>
      <c r="O76" s="119">
        <f t="shared" si="19"/>
        <v>7521.841459371015</v>
      </c>
      <c r="P76" s="96">
        <f t="shared" si="20"/>
        <v>1.817755079409458E-05</v>
      </c>
      <c r="Q76" s="109">
        <f t="shared" si="10"/>
        <v>0.0974085015725497</v>
      </c>
      <c r="R76" s="57"/>
      <c r="S76" s="99">
        <f t="shared" si="16"/>
        <v>667</v>
      </c>
      <c r="T76" s="91">
        <f>'Density &amp; Scale Height'!N69</f>
        <v>5.528957470938647E-14</v>
      </c>
      <c r="U76" s="114">
        <f t="shared" si="21"/>
        <v>1.6347171179680893</v>
      </c>
      <c r="V76" s="94">
        <f t="shared" si="11"/>
        <v>5358.7253132141</v>
      </c>
      <c r="W76" s="123">
        <f t="shared" si="22"/>
        <v>7521.841459371015</v>
      </c>
      <c r="X76" s="96">
        <f t="shared" si="23"/>
        <v>9.204638049998198E-05</v>
      </c>
      <c r="Y76" s="109">
        <f t="shared" si="12"/>
        <v>0.4932512691749902</v>
      </c>
      <c r="Z76" s="57"/>
      <c r="AA76" s="99">
        <f t="shared" si="17"/>
        <v>667</v>
      </c>
      <c r="AB76" s="91">
        <f>'Density &amp; Scale Height'!V69</f>
        <v>2.5319436264400026E-13</v>
      </c>
      <c r="AC76" s="114">
        <f t="shared" si="24"/>
        <v>1.6347171179680893</v>
      </c>
      <c r="AD76" s="94">
        <f t="shared" si="13"/>
        <v>5358.7253132141</v>
      </c>
      <c r="AE76" s="111">
        <f t="shared" si="25"/>
        <v>7521.841459371015</v>
      </c>
      <c r="AF76" s="96">
        <f t="shared" si="26"/>
        <v>0.0004215193328376876</v>
      </c>
      <c r="AG76" s="109">
        <f t="shared" si="14"/>
        <v>2.2588063188864362</v>
      </c>
    </row>
    <row r="77" spans="1:33" ht="12.75">
      <c r="A77" s="57"/>
      <c r="B77" s="57"/>
      <c r="C77" s="57"/>
      <c r="D77" s="57"/>
      <c r="E77" s="57"/>
      <c r="F77" s="57"/>
      <c r="G77" s="57"/>
      <c r="H77" s="80"/>
      <c r="I77" s="81"/>
      <c r="J77" s="82"/>
      <c r="K77" s="99">
        <f t="shared" si="15"/>
        <v>676</v>
      </c>
      <c r="L77" s="91">
        <f>'Density &amp; Scale Height'!F70</f>
        <v>9.871819742666297E-15</v>
      </c>
      <c r="M77" s="114">
        <f aca="true" t="shared" si="27" ref="M77:M113">(2*PI()*SQRT((K77+$H$2)^3/$H$3))/3600</f>
        <v>1.63785058846046</v>
      </c>
      <c r="N77" s="94">
        <f t="shared" si="7"/>
        <v>5348.473213441397</v>
      </c>
      <c r="O77" s="119">
        <f aca="true" t="shared" si="28" ref="O77:O113">SQRT($H$3/(K77+$H$2))*1000</f>
        <v>7517.041567947055</v>
      </c>
      <c r="P77" s="96">
        <f aca="true" t="shared" si="29" ref="P77:P108">PI()*($A$9*$C$9/$B$9)*L77*((K77+$H$2)*1000)*O77</f>
        <v>1.644515254989809E-05</v>
      </c>
      <c r="Q77" s="109">
        <f t="shared" si="10"/>
        <v>0.08795645790408743</v>
      </c>
      <c r="R77" s="57"/>
      <c r="S77" s="99">
        <f t="shared" si="16"/>
        <v>676</v>
      </c>
      <c r="T77" s="91">
        <f>'Density &amp; Scale Height'!N70</f>
        <v>4.927806211725604E-14</v>
      </c>
      <c r="U77" s="114">
        <f aca="true" t="shared" si="30" ref="U77:U113">(2*PI()*SQRT((S77+$H$2)^3/$H$3))/3600</f>
        <v>1.63785058846046</v>
      </c>
      <c r="V77" s="94">
        <f t="shared" si="11"/>
        <v>5348.473213441397</v>
      </c>
      <c r="W77" s="123">
        <f aca="true" t="shared" si="31" ref="W77:W113">SQRT($H$3/(S77+$H$2))*1000</f>
        <v>7517.041567947055</v>
      </c>
      <c r="X77" s="96">
        <f aca="true" t="shared" si="32" ref="X77:X108">PI()*($A$9*$C$9/$B$9)*T77*((S77+$H$2)*1000)*W77</f>
        <v>8.209076644492612E-05</v>
      </c>
      <c r="Y77" s="109">
        <f t="shared" si="12"/>
        <v>0.4390602654015612</v>
      </c>
      <c r="Z77" s="57"/>
      <c r="AA77" s="99">
        <f t="shared" si="17"/>
        <v>676</v>
      </c>
      <c r="AB77" s="91">
        <f>'Density &amp; Scale Height'!V70</f>
        <v>2.2817673325809224E-13</v>
      </c>
      <c r="AC77" s="114">
        <f aca="true" t="shared" si="33" ref="AC77:AC113">(2*PI()*SQRT((AA77+$H$2)^3/$H$3))/3600</f>
        <v>1.63785058846046</v>
      </c>
      <c r="AD77" s="94">
        <f t="shared" si="13"/>
        <v>5348.473213441397</v>
      </c>
      <c r="AE77" s="111">
        <f aca="true" t="shared" si="34" ref="AE77:AE113">SQRT($H$3/(AA77+$H$2))*1000</f>
        <v>7517.041567947055</v>
      </c>
      <c r="AF77" s="96">
        <f aca="true" t="shared" si="35" ref="AF77:AF108">PI()*($A$9*$C$9/$B$9)*AB77*((AA77+$H$2)*1000)*AE77</f>
        <v>0.00038011240932092215</v>
      </c>
      <c r="AG77" s="109">
        <f t="shared" si="14"/>
        <v>2.033021039349624</v>
      </c>
    </row>
    <row r="78" spans="1:33" ht="12.75">
      <c r="A78" s="57"/>
      <c r="B78" s="57"/>
      <c r="C78" s="57"/>
      <c r="D78" s="57"/>
      <c r="E78" s="57"/>
      <c r="F78" s="57"/>
      <c r="G78" s="57"/>
      <c r="H78" s="80"/>
      <c r="I78" s="81"/>
      <c r="J78" s="82"/>
      <c r="K78" s="99">
        <f t="shared" si="15"/>
        <v>685</v>
      </c>
      <c r="L78" s="91">
        <f>'Density &amp; Scale Height'!F71</f>
        <v>8.925294039899409E-15</v>
      </c>
      <c r="M78" s="114">
        <f t="shared" si="27"/>
        <v>1.640986058505632</v>
      </c>
      <c r="N78" s="94">
        <f aca="true" t="shared" si="36" ref="N78:N113">365*24/M78</f>
        <v>5338.253761873709</v>
      </c>
      <c r="O78" s="119">
        <f t="shared" si="28"/>
        <v>7512.25085363482</v>
      </c>
      <c r="P78" s="96">
        <f t="shared" si="29"/>
        <v>1.4877847150095685E-05</v>
      </c>
      <c r="Q78" s="109">
        <f aca="true" t="shared" si="37" ref="Q78:Q113">P78*N78</f>
        <v>0.07942172351758033</v>
      </c>
      <c r="R78" s="57"/>
      <c r="S78" s="99">
        <f t="shared" si="16"/>
        <v>685</v>
      </c>
      <c r="T78" s="91">
        <f>'Density &amp; Scale Height'!N71</f>
        <v>4.392016793031835E-14</v>
      </c>
      <c r="U78" s="114">
        <f t="shared" si="30"/>
        <v>1.640986058505632</v>
      </c>
      <c r="V78" s="94">
        <f aca="true" t="shared" si="38" ref="V78:V113">365*24/U78</f>
        <v>5338.253761873709</v>
      </c>
      <c r="W78" s="123">
        <f t="shared" si="31"/>
        <v>7512.25085363482</v>
      </c>
      <c r="X78" s="96">
        <f t="shared" si="32"/>
        <v>7.321187877426785E-05</v>
      </c>
      <c r="Y78" s="109">
        <f aca="true" t="shared" si="39" ref="Y78:Y113">X78*V78</f>
        <v>0.39082358728057726</v>
      </c>
      <c r="Z78" s="57"/>
      <c r="AA78" s="99">
        <f t="shared" si="17"/>
        <v>685</v>
      </c>
      <c r="AB78" s="91">
        <f>'Density &amp; Scale Height'!V71</f>
        <v>2.0563104587576777E-13</v>
      </c>
      <c r="AC78" s="114">
        <f t="shared" si="33"/>
        <v>1.640986058505632</v>
      </c>
      <c r="AD78" s="94">
        <f aca="true" t="shared" si="40" ref="AD78:AD113">365*24/AC78</f>
        <v>5338.253761873709</v>
      </c>
      <c r="AE78" s="111">
        <f t="shared" si="34"/>
        <v>7512.25085363482</v>
      </c>
      <c r="AF78" s="96">
        <f t="shared" si="35"/>
        <v>0.0003427727149579115</v>
      </c>
      <c r="AG78" s="109">
        <f aca="true" t="shared" si="41" ref="AG78:AG113">AF78*AD78</f>
        <v>1.8298077350917354</v>
      </c>
    </row>
    <row r="79" spans="1:33" ht="12.75">
      <c r="A79" s="57"/>
      <c r="B79" s="57"/>
      <c r="C79" s="57"/>
      <c r="D79" s="57"/>
      <c r="E79" s="57"/>
      <c r="F79" s="57"/>
      <c r="G79" s="57"/>
      <c r="H79" s="80"/>
      <c r="I79" s="81"/>
      <c r="J79" s="82"/>
      <c r="K79" s="99">
        <f aca="true" t="shared" si="42" ref="K79:K113">K78+9</f>
        <v>694</v>
      </c>
      <c r="L79" s="91">
        <f>'Density &amp; Scale Height'!F72</f>
        <v>8.0695227197442E-15</v>
      </c>
      <c r="M79" s="114">
        <f t="shared" si="27"/>
        <v>1.6441235268292624</v>
      </c>
      <c r="N79" s="94">
        <f t="shared" si="36"/>
        <v>5328.066813138975</v>
      </c>
      <c r="O79" s="119">
        <f t="shared" si="28"/>
        <v>7507.469287228031</v>
      </c>
      <c r="P79" s="96">
        <f t="shared" si="29"/>
        <v>1.345990287735308E-05</v>
      </c>
      <c r="Q79" s="109">
        <f t="shared" si="37"/>
        <v>0.07171526182889874</v>
      </c>
      <c r="R79" s="57"/>
      <c r="S79" s="99">
        <f aca="true" t="shared" si="43" ref="S79:S113">S78+9</f>
        <v>694</v>
      </c>
      <c r="T79" s="91">
        <f>'Density &amp; Scale Height'!N72</f>
        <v>3.914482567186599E-14</v>
      </c>
      <c r="U79" s="114">
        <f t="shared" si="30"/>
        <v>1.6441235268292624</v>
      </c>
      <c r="V79" s="94">
        <f t="shared" si="38"/>
        <v>5328.066813138975</v>
      </c>
      <c r="W79" s="123">
        <f t="shared" si="31"/>
        <v>7507.469287228031</v>
      </c>
      <c r="X79" s="96">
        <f t="shared" si="32"/>
        <v>6.529327321987337E-05</v>
      </c>
      <c r="Y79" s="109">
        <f t="shared" si="39"/>
        <v>0.3478869221640231</v>
      </c>
      <c r="Z79" s="57"/>
      <c r="AA79" s="99">
        <f aca="true" t="shared" si="44" ref="AA79:AA113">AA78+9</f>
        <v>694</v>
      </c>
      <c r="AB79" s="91">
        <f>'Density &amp; Scale Height'!V72</f>
        <v>1.853130528437113E-13</v>
      </c>
      <c r="AC79" s="114">
        <f t="shared" si="33"/>
        <v>1.6441235268292624</v>
      </c>
      <c r="AD79" s="94">
        <f t="shared" si="40"/>
        <v>5328.066813138975</v>
      </c>
      <c r="AE79" s="111">
        <f t="shared" si="34"/>
        <v>7507.469287228031</v>
      </c>
      <c r="AF79" s="96">
        <f t="shared" si="35"/>
        <v>0.00030910077086457734</v>
      </c>
      <c r="AG79" s="109">
        <f t="shared" si="41"/>
        <v>1.646909559159229</v>
      </c>
    </row>
    <row r="80" spans="1:33" ht="12.75">
      <c r="A80" s="57"/>
      <c r="B80" s="57"/>
      <c r="C80" s="57"/>
      <c r="D80" s="57"/>
      <c r="E80" s="57"/>
      <c r="F80" s="57"/>
      <c r="G80" s="57"/>
      <c r="H80" s="80"/>
      <c r="I80" s="81"/>
      <c r="J80" s="82"/>
      <c r="K80" s="99">
        <f t="shared" si="42"/>
        <v>703</v>
      </c>
      <c r="L80" s="91">
        <f>'Density &amp; Scale Height'!F73</f>
        <v>7.34411954644015E-15</v>
      </c>
      <c r="M80" s="114">
        <f t="shared" si="27"/>
        <v>1.647262992159442</v>
      </c>
      <c r="N80" s="94">
        <f t="shared" si="36"/>
        <v>5317.9122226963145</v>
      </c>
      <c r="O80" s="119">
        <f t="shared" si="28"/>
        <v>7502.696839650378</v>
      </c>
      <c r="P80" s="96">
        <f t="shared" si="29"/>
        <v>1.2257728024561365E-05</v>
      </c>
      <c r="Q80" s="109">
        <f t="shared" si="37"/>
        <v>0.06518552168430203</v>
      </c>
      <c r="R80" s="57"/>
      <c r="S80" s="99">
        <f t="shared" si="43"/>
        <v>703</v>
      </c>
      <c r="T80" s="91">
        <f>'Density &amp; Scale Height'!N73</f>
        <v>3.5008241953668945E-14</v>
      </c>
      <c r="U80" s="114">
        <f t="shared" si="30"/>
        <v>1.647262992159442</v>
      </c>
      <c r="V80" s="94">
        <f t="shared" si="38"/>
        <v>5317.9122226963145</v>
      </c>
      <c r="W80" s="123">
        <f t="shared" si="31"/>
        <v>7502.696839650378</v>
      </c>
      <c r="X80" s="96">
        <f t="shared" si="32"/>
        <v>5.8430626812728974E-05</v>
      </c>
      <c r="Y80" s="109">
        <f t="shared" si="39"/>
        <v>0.3107289445072184</v>
      </c>
      <c r="Z80" s="57"/>
      <c r="AA80" s="99">
        <f t="shared" si="44"/>
        <v>703</v>
      </c>
      <c r="AB80" s="91">
        <f>'Density &amp; Scale Height'!V73</f>
        <v>1.6725469871663085E-13</v>
      </c>
      <c r="AC80" s="114">
        <f t="shared" si="33"/>
        <v>1.647262992159442</v>
      </c>
      <c r="AD80" s="94">
        <f t="shared" si="40"/>
        <v>5317.9122226963145</v>
      </c>
      <c r="AE80" s="111">
        <f t="shared" si="34"/>
        <v>7502.696839650378</v>
      </c>
      <c r="AF80" s="96">
        <f t="shared" si="35"/>
        <v>0.0002791570309734638</v>
      </c>
      <c r="AG80" s="109">
        <f t="shared" si="41"/>
        <v>1.4845325870653967</v>
      </c>
    </row>
    <row r="81" spans="1:33" ht="12.75">
      <c r="A81" s="57"/>
      <c r="B81" s="57"/>
      <c r="C81" s="57"/>
      <c r="D81" s="57"/>
      <c r="E81" s="57"/>
      <c r="F81" s="57"/>
      <c r="G81" s="57"/>
      <c r="H81" s="80"/>
      <c r="I81" s="81"/>
      <c r="J81" s="82"/>
      <c r="K81" s="99">
        <f t="shared" si="42"/>
        <v>712</v>
      </c>
      <c r="L81" s="91">
        <f>'Density &amp; Scale Height'!F74</f>
        <v>6.7727457497377876E-15</v>
      </c>
      <c r="M81" s="114">
        <f t="shared" si="27"/>
        <v>1.6504044532266857</v>
      </c>
      <c r="N81" s="94">
        <f t="shared" si="36"/>
        <v>5307.78984683023</v>
      </c>
      <c r="O81" s="119">
        <f t="shared" si="28"/>
        <v>7497.9334819547685</v>
      </c>
      <c r="P81" s="96">
        <f t="shared" si="29"/>
        <v>1.1311255980007874E-05</v>
      </c>
      <c r="Q81" s="109">
        <f t="shared" si="37"/>
        <v>0.060037769645583515</v>
      </c>
      <c r="R81" s="57"/>
      <c r="S81" s="99">
        <f t="shared" si="43"/>
        <v>712</v>
      </c>
      <c r="T81" s="91">
        <f>'Density &amp; Scale Height'!N74</f>
        <v>3.152371372717682E-14</v>
      </c>
      <c r="U81" s="114">
        <f t="shared" si="30"/>
        <v>1.6504044532266857</v>
      </c>
      <c r="V81" s="94">
        <f t="shared" si="38"/>
        <v>5307.78984683023</v>
      </c>
      <c r="W81" s="123">
        <f t="shared" si="31"/>
        <v>7497.9334819547685</v>
      </c>
      <c r="X81" s="96">
        <f t="shared" si="32"/>
        <v>5.264818857586528E-05</v>
      </c>
      <c r="Y81" s="109">
        <f t="shared" si="39"/>
        <v>0.27944552077698104</v>
      </c>
      <c r="Z81" s="57"/>
      <c r="AA81" s="99">
        <f t="shared" si="44"/>
        <v>712</v>
      </c>
      <c r="AB81" s="91">
        <f>'Density &amp; Scale Height'!V74</f>
        <v>1.5141211459176356E-13</v>
      </c>
      <c r="AC81" s="114">
        <f t="shared" si="33"/>
        <v>1.6504044532266857</v>
      </c>
      <c r="AD81" s="94">
        <f t="shared" si="40"/>
        <v>5307.78984683023</v>
      </c>
      <c r="AE81" s="111">
        <f t="shared" si="34"/>
        <v>7497.9334819547685</v>
      </c>
      <c r="AF81" s="96">
        <f t="shared" si="35"/>
        <v>0.0002528754584782738</v>
      </c>
      <c r="AG81" s="109">
        <f t="shared" si="41"/>
        <v>1.3422097910235211</v>
      </c>
    </row>
    <row r="82" spans="1:33" ht="12.75">
      <c r="A82" s="57"/>
      <c r="B82" s="57"/>
      <c r="C82" s="57"/>
      <c r="D82" s="57"/>
      <c r="E82" s="57"/>
      <c r="F82" s="57"/>
      <c r="G82" s="57"/>
      <c r="H82" s="80"/>
      <c r="I82" s="81"/>
      <c r="J82" s="82"/>
      <c r="K82" s="99">
        <f t="shared" si="42"/>
        <v>721</v>
      </c>
      <c r="L82" s="91">
        <f>'Density &amp; Scale Height'!F75</f>
        <v>6.245824935247066E-15</v>
      </c>
      <c r="M82" s="114">
        <f t="shared" si="27"/>
        <v>1.6535479087639278</v>
      </c>
      <c r="N82" s="94">
        <f t="shared" si="36"/>
        <v>5297.699542644845</v>
      </c>
      <c r="O82" s="119">
        <f t="shared" si="28"/>
        <v>7493.179185322593</v>
      </c>
      <c r="P82" s="96">
        <f t="shared" si="29"/>
        <v>1.0437856714596632E-05</v>
      </c>
      <c r="Q82" s="109">
        <f t="shared" si="37"/>
        <v>0.055296628743111</v>
      </c>
      <c r="R82" s="57"/>
      <c r="S82" s="99">
        <f t="shared" si="43"/>
        <v>721</v>
      </c>
      <c r="T82" s="91">
        <f>'Density &amp; Scale Height'!N75</f>
        <v>2.8386016312048964E-14</v>
      </c>
      <c r="U82" s="114">
        <f t="shared" si="30"/>
        <v>1.6535479087639278</v>
      </c>
      <c r="V82" s="94">
        <f t="shared" si="38"/>
        <v>5297.699542644845</v>
      </c>
      <c r="W82" s="123">
        <f t="shared" si="31"/>
        <v>7493.179185322593</v>
      </c>
      <c r="X82" s="96">
        <f t="shared" si="32"/>
        <v>4.7437956400494194E-05</v>
      </c>
      <c r="Y82" s="109">
        <f t="shared" si="39"/>
        <v>0.2513120399269042</v>
      </c>
      <c r="Z82" s="57"/>
      <c r="AA82" s="99">
        <f t="shared" si="44"/>
        <v>721</v>
      </c>
      <c r="AB82" s="91">
        <f>'Density &amp; Scale Height'!V75</f>
        <v>1.3707016078508282E-13</v>
      </c>
      <c r="AC82" s="114">
        <f t="shared" si="33"/>
        <v>1.6535479087639278</v>
      </c>
      <c r="AD82" s="94">
        <f t="shared" si="40"/>
        <v>5297.699542644845</v>
      </c>
      <c r="AE82" s="111">
        <f t="shared" si="34"/>
        <v>7493.179185322593</v>
      </c>
      <c r="AF82" s="96">
        <f t="shared" si="35"/>
        <v>0.00022906801150436376</v>
      </c>
      <c r="AG82" s="109">
        <f t="shared" si="41"/>
        <v>1.213533499781232</v>
      </c>
    </row>
    <row r="83" spans="1:33" ht="12.75">
      <c r="A83" s="57"/>
      <c r="B83" s="57"/>
      <c r="C83" s="57"/>
      <c r="D83" s="57"/>
      <c r="E83" s="57"/>
      <c r="F83" s="57"/>
      <c r="G83" s="57"/>
      <c r="H83" s="80"/>
      <c r="I83" s="81"/>
      <c r="J83" s="82"/>
      <c r="K83" s="99">
        <f t="shared" si="42"/>
        <v>730</v>
      </c>
      <c r="L83" s="91">
        <f>'Density &amp; Scale Height'!F76</f>
        <v>5.759898653107508E-15</v>
      </c>
      <c r="M83" s="114">
        <f t="shared" si="27"/>
        <v>1.6566933575065128</v>
      </c>
      <c r="N83" s="94">
        <f t="shared" si="36"/>
        <v>5287.6411680582005</v>
      </c>
      <c r="O83" s="119">
        <f t="shared" si="28"/>
        <v>7488.433921062997</v>
      </c>
      <c r="P83" s="96">
        <f t="shared" si="29"/>
        <v>9.631889282221807E-06</v>
      </c>
      <c r="Q83" s="109">
        <f t="shared" si="37"/>
        <v>0.050929974294854574</v>
      </c>
      <c r="R83" s="57"/>
      <c r="S83" s="99">
        <f t="shared" si="43"/>
        <v>730</v>
      </c>
      <c r="T83" s="91">
        <f>'Density &amp; Scale Height'!N76</f>
        <v>2.5560628073247837E-14</v>
      </c>
      <c r="U83" s="114">
        <f t="shared" si="30"/>
        <v>1.6566933575065128</v>
      </c>
      <c r="V83" s="94">
        <f t="shared" si="38"/>
        <v>5287.6411680582005</v>
      </c>
      <c r="W83" s="123">
        <f t="shared" si="31"/>
        <v>7488.433921062997</v>
      </c>
      <c r="X83" s="96">
        <f t="shared" si="32"/>
        <v>4.2743311022104265E-05</v>
      </c>
      <c r="Y83" s="109">
        <f t="shared" si="39"/>
        <v>0.22601129101959436</v>
      </c>
      <c r="Z83" s="57"/>
      <c r="AA83" s="99">
        <f t="shared" si="44"/>
        <v>730</v>
      </c>
      <c r="AB83" s="91">
        <f>'Density &amp; Scale Height'!V76</f>
        <v>1.2408669562739612E-13</v>
      </c>
      <c r="AC83" s="114">
        <f t="shared" si="33"/>
        <v>1.6566933575065128</v>
      </c>
      <c r="AD83" s="94">
        <f t="shared" si="40"/>
        <v>5287.6411680582005</v>
      </c>
      <c r="AE83" s="111">
        <f t="shared" si="34"/>
        <v>7488.433921062997</v>
      </c>
      <c r="AF83" s="96">
        <f t="shared" si="35"/>
        <v>0.0002075017957191005</v>
      </c>
      <c r="AG83" s="109">
        <f t="shared" si="41"/>
        <v>1.0971950374903185</v>
      </c>
    </row>
    <row r="84" spans="1:33" ht="12.75">
      <c r="A84" s="57"/>
      <c r="B84" s="57"/>
      <c r="C84" s="57"/>
      <c r="D84" s="57"/>
      <c r="E84" s="57"/>
      <c r="F84" s="57"/>
      <c r="G84" s="57"/>
      <c r="H84" s="80"/>
      <c r="I84" s="81"/>
      <c r="J84" s="82"/>
      <c r="K84" s="99">
        <f t="shared" si="42"/>
        <v>739</v>
      </c>
      <c r="L84" s="91">
        <f>'Density &amp; Scale Height'!F77</f>
        <v>5.311777521467963E-15</v>
      </c>
      <c r="M84" s="114">
        <f t="shared" si="27"/>
        <v>1.6598407981921868</v>
      </c>
      <c r="N84" s="94">
        <f t="shared" si="36"/>
        <v>5277.614581796604</v>
      </c>
      <c r="O84" s="119">
        <f t="shared" si="28"/>
        <v>7483.697660612146</v>
      </c>
      <c r="P84" s="96">
        <f t="shared" si="29"/>
        <v>8.888148143533709E-06</v>
      </c>
      <c r="Q84" s="109">
        <f t="shared" si="37"/>
        <v>0.046908220247481924</v>
      </c>
      <c r="R84" s="57"/>
      <c r="S84" s="99">
        <f t="shared" si="43"/>
        <v>739</v>
      </c>
      <c r="T84" s="91">
        <f>'Density &amp; Scale Height'!N77</f>
        <v>2.3016463469781804E-14</v>
      </c>
      <c r="U84" s="114">
        <f t="shared" si="30"/>
        <v>1.6598407981921868</v>
      </c>
      <c r="V84" s="94">
        <f t="shared" si="38"/>
        <v>5277.614581796604</v>
      </c>
      <c r="W84" s="123">
        <f t="shared" si="31"/>
        <v>7483.697660612146</v>
      </c>
      <c r="X84" s="96">
        <f t="shared" si="32"/>
        <v>3.851323520852518E-05</v>
      </c>
      <c r="Y84" s="109">
        <f t="shared" si="39"/>
        <v>0.20325801172867486</v>
      </c>
      <c r="Z84" s="57"/>
      <c r="AA84" s="99">
        <f t="shared" si="44"/>
        <v>739</v>
      </c>
      <c r="AB84" s="91">
        <f>'Density &amp; Scale Height'!V77</f>
        <v>1.1233304129458374E-13</v>
      </c>
      <c r="AC84" s="114">
        <f t="shared" si="33"/>
        <v>1.6598407981921868</v>
      </c>
      <c r="AD84" s="94">
        <f t="shared" si="40"/>
        <v>5277.614581796604</v>
      </c>
      <c r="AE84" s="111">
        <f t="shared" si="34"/>
        <v>7483.697660612146</v>
      </c>
      <c r="AF84" s="96">
        <f t="shared" si="35"/>
        <v>0.00018796583787719008</v>
      </c>
      <c r="AG84" s="109">
        <f t="shared" si="41"/>
        <v>0.9920112468602749</v>
      </c>
    </row>
    <row r="85" spans="1:33" ht="12.75">
      <c r="A85" s="57"/>
      <c r="B85" s="57"/>
      <c r="C85" s="57"/>
      <c r="D85" s="57"/>
      <c r="E85" s="57"/>
      <c r="F85" s="57"/>
      <c r="G85" s="57"/>
      <c r="H85" s="80"/>
      <c r="I85" s="81"/>
      <c r="J85" s="82"/>
      <c r="K85" s="99">
        <f t="shared" si="42"/>
        <v>748</v>
      </c>
      <c r="L85" s="91">
        <f>'Density &amp; Scale Height'!F78</f>
        <v>4.898520292948234E-15</v>
      </c>
      <c r="M85" s="114">
        <f t="shared" si="27"/>
        <v>1.6629902295610919</v>
      </c>
      <c r="N85" s="94">
        <f t="shared" si="36"/>
        <v>5267.619643389006</v>
      </c>
      <c r="O85" s="119">
        <f t="shared" si="28"/>
        <v>7478.970375532509</v>
      </c>
      <c r="P85" s="96">
        <f t="shared" si="29"/>
        <v>8.201829562511002E-06</v>
      </c>
      <c r="Q85" s="109">
        <f t="shared" si="37"/>
        <v>0.043204118515211616</v>
      </c>
      <c r="R85" s="57"/>
      <c r="S85" s="99">
        <f t="shared" si="43"/>
        <v>748</v>
      </c>
      <c r="T85" s="91">
        <f>'Density &amp; Scale Height'!N78</f>
        <v>2.0725531044765484E-14</v>
      </c>
      <c r="U85" s="114">
        <f t="shared" si="30"/>
        <v>1.6629902295610919</v>
      </c>
      <c r="V85" s="94">
        <f t="shared" si="38"/>
        <v>5267.619643389006</v>
      </c>
      <c r="W85" s="123">
        <f t="shared" si="31"/>
        <v>7478.970375532509</v>
      </c>
      <c r="X85" s="96">
        <f t="shared" si="32"/>
        <v>3.4701759522443086E-05</v>
      </c>
      <c r="Y85" s="109">
        <f t="shared" si="39"/>
        <v>0.1827956701205827</v>
      </c>
      <c r="Z85" s="57"/>
      <c r="AA85" s="99">
        <f t="shared" si="44"/>
        <v>748</v>
      </c>
      <c r="AB85" s="91">
        <f>'Density &amp; Scale Height'!V78</f>
        <v>1.0169270849456536E-13</v>
      </c>
      <c r="AC85" s="114">
        <f t="shared" si="33"/>
        <v>1.6629902295610919</v>
      </c>
      <c r="AD85" s="94">
        <f t="shared" si="40"/>
        <v>5267.619643389006</v>
      </c>
      <c r="AE85" s="111">
        <f t="shared" si="34"/>
        <v>7478.970375532509</v>
      </c>
      <c r="AF85" s="96">
        <f t="shared" si="35"/>
        <v>0.00017026902267267056</v>
      </c>
      <c r="AG85" s="109">
        <f t="shared" si="41"/>
        <v>0.8969124484912075</v>
      </c>
    </row>
    <row r="86" spans="1:33" ht="12.75">
      <c r="A86" s="57"/>
      <c r="B86" s="57"/>
      <c r="C86" s="57"/>
      <c r="D86" s="57"/>
      <c r="E86" s="57"/>
      <c r="F86" s="57"/>
      <c r="G86" s="57"/>
      <c r="H86" s="80"/>
      <c r="I86" s="81"/>
      <c r="J86" s="82"/>
      <c r="K86" s="99">
        <f t="shared" si="42"/>
        <v>757</v>
      </c>
      <c r="L86" s="91">
        <f>'Density &amp; Scale Height'!F79</f>
        <v>4.572358750476264E-15</v>
      </c>
      <c r="M86" s="114">
        <f t="shared" si="27"/>
        <v>1.6661416503557576</v>
      </c>
      <c r="N86" s="94">
        <f t="shared" si="36"/>
        <v>5257.656213161437</v>
      </c>
      <c r="O86" s="119">
        <f t="shared" si="28"/>
        <v>7474.252037512142</v>
      </c>
      <c r="P86" s="96">
        <f t="shared" si="29"/>
        <v>7.660554405096419E-06</v>
      </c>
      <c r="Q86" s="109">
        <f t="shared" si="37"/>
        <v>0.040276561464216404</v>
      </c>
      <c r="R86" s="57"/>
      <c r="S86" s="99">
        <f t="shared" si="43"/>
        <v>757</v>
      </c>
      <c r="T86" s="91">
        <f>'Density &amp; Scale Height'!N79</f>
        <v>1.883161861817885E-14</v>
      </c>
      <c r="U86" s="114">
        <f t="shared" si="30"/>
        <v>1.6661416503557576</v>
      </c>
      <c r="V86" s="94">
        <f t="shared" si="38"/>
        <v>5257.656213161437</v>
      </c>
      <c r="W86" s="123">
        <f t="shared" si="31"/>
        <v>7474.252037512142</v>
      </c>
      <c r="X86" s="96">
        <f t="shared" si="32"/>
        <v>3.1550594962733256E-05</v>
      </c>
      <c r="Y86" s="109">
        <f t="shared" si="39"/>
        <v>0.16588218163475446</v>
      </c>
      <c r="Z86" s="57"/>
      <c r="AA86" s="99">
        <f t="shared" si="44"/>
        <v>757</v>
      </c>
      <c r="AB86" s="91">
        <f>'Density &amp; Scale Height'!V79</f>
        <v>9.240083317185254E-14</v>
      </c>
      <c r="AC86" s="114">
        <f t="shared" si="33"/>
        <v>1.6661416503557576</v>
      </c>
      <c r="AD86" s="94">
        <f t="shared" si="40"/>
        <v>5257.656213161437</v>
      </c>
      <c r="AE86" s="111">
        <f t="shared" si="34"/>
        <v>7474.252037512142</v>
      </c>
      <c r="AF86" s="96">
        <f t="shared" si="35"/>
        <v>0.00015480885210844065</v>
      </c>
      <c r="AG86" s="109">
        <f t="shared" si="41"/>
        <v>0.813931723140333</v>
      </c>
    </row>
    <row r="87" spans="1:33" ht="12.75">
      <c r="A87" s="57"/>
      <c r="B87" s="57"/>
      <c r="C87" s="57"/>
      <c r="D87" s="57"/>
      <c r="E87" s="57"/>
      <c r="F87" s="57"/>
      <c r="G87" s="57"/>
      <c r="H87" s="80"/>
      <c r="I87" s="81"/>
      <c r="J87" s="82"/>
      <c r="K87" s="99">
        <f t="shared" si="42"/>
        <v>766</v>
      </c>
      <c r="L87" s="91">
        <f>'Density &amp; Scale Height'!F80</f>
        <v>4.28268157676675E-15</v>
      </c>
      <c r="M87" s="114">
        <f t="shared" si="27"/>
        <v>1.6692950593210922</v>
      </c>
      <c r="N87" s="94">
        <f t="shared" si="36"/>
        <v>5247.7241522314935</v>
      </c>
      <c r="O87" s="119">
        <f t="shared" si="28"/>
        <v>7469.54261836397</v>
      </c>
      <c r="P87" s="96">
        <f t="shared" si="29"/>
        <v>7.179751571257654E-06</v>
      </c>
      <c r="Q87" s="109">
        <f t="shared" si="37"/>
        <v>0.037677355727510804</v>
      </c>
      <c r="R87" s="57"/>
      <c r="S87" s="99">
        <f t="shared" si="43"/>
        <v>766</v>
      </c>
      <c r="T87" s="91">
        <f>'Density &amp; Scale Height'!N80</f>
        <v>1.7154899528302442E-14</v>
      </c>
      <c r="U87" s="114">
        <f t="shared" si="30"/>
        <v>1.6692950593210922</v>
      </c>
      <c r="V87" s="94">
        <f t="shared" si="38"/>
        <v>5247.7241522314935</v>
      </c>
      <c r="W87" s="123">
        <f t="shared" si="31"/>
        <v>7469.54261836397</v>
      </c>
      <c r="X87" s="96">
        <f t="shared" si="32"/>
        <v>2.875953176422782E-05</v>
      </c>
      <c r="Y87" s="109">
        <f t="shared" si="39"/>
        <v>0.15092208944600713</v>
      </c>
      <c r="Z87" s="57"/>
      <c r="AA87" s="99">
        <f t="shared" si="44"/>
        <v>766</v>
      </c>
      <c r="AB87" s="91">
        <f>'Density &amp; Scale Height'!V80</f>
        <v>8.404660622376201E-14</v>
      </c>
      <c r="AC87" s="114">
        <f t="shared" si="33"/>
        <v>1.6692950593210922</v>
      </c>
      <c r="AD87" s="94">
        <f t="shared" si="40"/>
        <v>5247.7241522314935</v>
      </c>
      <c r="AE87" s="111">
        <f t="shared" si="34"/>
        <v>7469.54261836397</v>
      </c>
      <c r="AF87" s="96">
        <f t="shared" si="35"/>
        <v>0.00014090091506394376</v>
      </c>
      <c r="AG87" s="109">
        <f t="shared" si="41"/>
        <v>0.739409135052576</v>
      </c>
    </row>
    <row r="88" spans="1:33" ht="12.75">
      <c r="A88" s="57"/>
      <c r="B88" s="57"/>
      <c r="C88" s="57"/>
      <c r="D88" s="57"/>
      <c r="E88" s="57"/>
      <c r="F88" s="57"/>
      <c r="G88" s="57"/>
      <c r="H88" s="80"/>
      <c r="I88" s="81"/>
      <c r="J88" s="82"/>
      <c r="K88" s="99">
        <f t="shared" si="42"/>
        <v>775</v>
      </c>
      <c r="L88" s="91">
        <f>'Density &amp; Scale Height'!F81</f>
        <v>4.011356608023566E-15</v>
      </c>
      <c r="M88" s="114">
        <f t="shared" si="27"/>
        <v>1.6724504552043786</v>
      </c>
      <c r="N88" s="94">
        <f t="shared" si="36"/>
        <v>5237.823322502849</v>
      </c>
      <c r="O88" s="119">
        <f t="shared" si="28"/>
        <v>7464.842090025086</v>
      </c>
      <c r="P88" s="96">
        <f t="shared" si="29"/>
        <v>6.729120243028119E-06</v>
      </c>
      <c r="Q88" s="109">
        <f t="shared" si="37"/>
        <v>0.03524594294885872</v>
      </c>
      <c r="R88" s="57"/>
      <c r="S88" s="99">
        <f t="shared" si="43"/>
        <v>775</v>
      </c>
      <c r="T88" s="91">
        <f>'Density &amp; Scale Height'!N81</f>
        <v>1.5627471211745066E-14</v>
      </c>
      <c r="U88" s="114">
        <f t="shared" si="30"/>
        <v>1.6724504552043786</v>
      </c>
      <c r="V88" s="94">
        <f t="shared" si="38"/>
        <v>5237.823322502849</v>
      </c>
      <c r="W88" s="123">
        <f t="shared" si="31"/>
        <v>7464.842090025086</v>
      </c>
      <c r="X88" s="96">
        <f t="shared" si="32"/>
        <v>2.6215353845118695E-05</v>
      </c>
      <c r="Y88" s="109">
        <f t="shared" si="39"/>
        <v>0.13731139177762744</v>
      </c>
      <c r="Z88" s="57"/>
      <c r="AA88" s="99">
        <f t="shared" si="44"/>
        <v>775</v>
      </c>
      <c r="AB88" s="91">
        <f>'Density &amp; Scale Height'!V81</f>
        <v>7.644770913044046E-14</v>
      </c>
      <c r="AC88" s="114">
        <f t="shared" si="33"/>
        <v>1.6724504552043786</v>
      </c>
      <c r="AD88" s="94">
        <f t="shared" si="40"/>
        <v>5237.823322502849</v>
      </c>
      <c r="AE88" s="111">
        <f t="shared" si="34"/>
        <v>7464.842090025086</v>
      </c>
      <c r="AF88" s="96">
        <f t="shared" si="35"/>
        <v>0.00012824235721496598</v>
      </c>
      <c r="AG88" s="109">
        <f t="shared" si="41"/>
        <v>0.6717108095532903</v>
      </c>
    </row>
    <row r="89" spans="1:33" ht="12.75">
      <c r="A89" s="57"/>
      <c r="B89" s="57"/>
      <c r="C89" s="57"/>
      <c r="D89" s="57"/>
      <c r="E89" s="57"/>
      <c r="F89" s="57"/>
      <c r="G89" s="57"/>
      <c r="H89" s="80"/>
      <c r="I89" s="81"/>
      <c r="J89" s="82"/>
      <c r="K89" s="99">
        <f t="shared" si="42"/>
        <v>784</v>
      </c>
      <c r="L89" s="91">
        <f>'Density &amp; Scale Height'!F82</f>
        <v>3.757221158824158E-15</v>
      </c>
      <c r="M89" s="114">
        <f t="shared" si="27"/>
        <v>1.675607836755263</v>
      </c>
      <c r="N89" s="94">
        <f t="shared" si="36"/>
        <v>5227.953586659833</v>
      </c>
      <c r="O89" s="119">
        <f t="shared" si="28"/>
        <v>7460.150424556046</v>
      </c>
      <c r="P89" s="96">
        <f t="shared" si="29"/>
        <v>6.306767435452303E-06</v>
      </c>
      <c r="Q89" s="109">
        <f t="shared" si="37"/>
        <v>0.0329714874344023</v>
      </c>
      <c r="R89" s="57"/>
      <c r="S89" s="99">
        <f t="shared" si="43"/>
        <v>784</v>
      </c>
      <c r="T89" s="91">
        <f>'Density &amp; Scale Height'!N82</f>
        <v>1.4236041200416645E-14</v>
      </c>
      <c r="U89" s="114">
        <f t="shared" si="30"/>
        <v>1.675607836755263</v>
      </c>
      <c r="V89" s="94">
        <f t="shared" si="38"/>
        <v>5227.953586659833</v>
      </c>
      <c r="W89" s="123">
        <f t="shared" si="31"/>
        <v>7460.150424556046</v>
      </c>
      <c r="X89" s="96">
        <f t="shared" si="32"/>
        <v>2.3896224698320175E-05</v>
      </c>
      <c r="Y89" s="109">
        <f t="shared" si="39"/>
        <v>0.12492835361921223</v>
      </c>
      <c r="Z89" s="57"/>
      <c r="AA89" s="99">
        <f t="shared" si="44"/>
        <v>784</v>
      </c>
      <c r="AB89" s="91">
        <f>'Density &amp; Scale Height'!V82</f>
        <v>6.953585033205228E-14</v>
      </c>
      <c r="AC89" s="114">
        <f t="shared" si="33"/>
        <v>1.675607836755263</v>
      </c>
      <c r="AD89" s="94">
        <f t="shared" si="40"/>
        <v>5227.953586659833</v>
      </c>
      <c r="AE89" s="111">
        <f t="shared" si="34"/>
        <v>7460.150424556046</v>
      </c>
      <c r="AF89" s="96">
        <f t="shared" si="35"/>
        <v>0.00011672095358046952</v>
      </c>
      <c r="AG89" s="109">
        <f t="shared" si="41"/>
        <v>0.6102117279093714</v>
      </c>
    </row>
    <row r="90" spans="1:33" ht="12.75">
      <c r="A90" s="57"/>
      <c r="B90" s="57"/>
      <c r="C90" s="57"/>
      <c r="D90" s="57"/>
      <c r="E90" s="57"/>
      <c r="F90" s="57"/>
      <c r="G90" s="57"/>
      <c r="H90" s="80"/>
      <c r="I90" s="81"/>
      <c r="J90" s="82"/>
      <c r="K90" s="99">
        <f t="shared" si="42"/>
        <v>793</v>
      </c>
      <c r="L90" s="91">
        <f>'Density &amp; Scale Height'!F83</f>
        <v>3.5191862045073293E-15</v>
      </c>
      <c r="M90" s="114">
        <f t="shared" si="27"/>
        <v>1.6787672027257485</v>
      </c>
      <c r="N90" s="94">
        <f t="shared" si="36"/>
        <v>5218.114808162044</v>
      </c>
      <c r="O90" s="119">
        <f t="shared" si="28"/>
        <v>7455.467594140169</v>
      </c>
      <c r="P90" s="96">
        <f t="shared" si="29"/>
        <v>5.910918908335526E-06</v>
      </c>
      <c r="Q90" s="109">
        <f t="shared" si="37"/>
        <v>0.03084385348543063</v>
      </c>
      <c r="R90" s="57"/>
      <c r="S90" s="99">
        <f t="shared" si="43"/>
        <v>793</v>
      </c>
      <c r="T90" s="91">
        <f>'Density &amp; Scale Height'!N83</f>
        <v>1.2968500553540801E-14</v>
      </c>
      <c r="U90" s="114">
        <f t="shared" si="30"/>
        <v>1.6787672027257485</v>
      </c>
      <c r="V90" s="94">
        <f t="shared" si="38"/>
        <v>5218.114808162044</v>
      </c>
      <c r="W90" s="123">
        <f t="shared" si="31"/>
        <v>7455.467594140169</v>
      </c>
      <c r="X90" s="96">
        <f t="shared" si="32"/>
        <v>2.1782239040521453E-05</v>
      </c>
      <c r="Y90" s="109">
        <f t="shared" si="39"/>
        <v>0.11366222409227039</v>
      </c>
      <c r="Z90" s="57"/>
      <c r="AA90" s="99">
        <f t="shared" si="44"/>
        <v>793</v>
      </c>
      <c r="AB90" s="91">
        <f>'Density &amp; Scale Height'!V83</f>
        <v>6.32489127064792E-14</v>
      </c>
      <c r="AC90" s="114">
        <f t="shared" si="33"/>
        <v>1.6787672027257485</v>
      </c>
      <c r="AD90" s="94">
        <f t="shared" si="40"/>
        <v>5218.114808162044</v>
      </c>
      <c r="AE90" s="111">
        <f t="shared" si="34"/>
        <v>7455.467594140169</v>
      </c>
      <c r="AF90" s="96">
        <f t="shared" si="35"/>
        <v>0.00010623455887885583</v>
      </c>
      <c r="AG90" s="109">
        <f t="shared" si="41"/>
        <v>0.5543441248243202</v>
      </c>
    </row>
    <row r="91" spans="1:33" ht="12.75">
      <c r="A91" s="57"/>
      <c r="B91" s="57"/>
      <c r="C91" s="57"/>
      <c r="D91" s="57"/>
      <c r="E91" s="57"/>
      <c r="F91" s="57"/>
      <c r="G91" s="57"/>
      <c r="H91" s="80"/>
      <c r="I91" s="81"/>
      <c r="J91" s="82"/>
      <c r="K91" s="99">
        <f t="shared" si="42"/>
        <v>802</v>
      </c>
      <c r="L91" s="91">
        <f>'Density &amp; Scale Height'!F84</f>
        <v>3.3042060635731297E-15</v>
      </c>
      <c r="M91" s="114">
        <f t="shared" si="27"/>
        <v>1.6819285518701907</v>
      </c>
      <c r="N91" s="94">
        <f t="shared" si="36"/>
        <v>5208.306851238997</v>
      </c>
      <c r="O91" s="119">
        <f t="shared" si="28"/>
        <v>7450.793571082852</v>
      </c>
      <c r="P91" s="96">
        <f t="shared" si="29"/>
        <v>5.553314050472442E-06</v>
      </c>
      <c r="Q91" s="109">
        <f t="shared" si="37"/>
        <v>0.028923363616157403</v>
      </c>
      <c r="R91" s="57"/>
      <c r="S91" s="99">
        <f t="shared" si="43"/>
        <v>802</v>
      </c>
      <c r="T91" s="91">
        <f>'Density &amp; Scale Height'!N84</f>
        <v>1.1846029393090687E-14</v>
      </c>
      <c r="U91" s="114">
        <f t="shared" si="30"/>
        <v>1.6819285518701907</v>
      </c>
      <c r="V91" s="94">
        <f t="shared" si="38"/>
        <v>5208.306851238997</v>
      </c>
      <c r="W91" s="123">
        <f t="shared" si="31"/>
        <v>7450.793571082852</v>
      </c>
      <c r="X91" s="96">
        <f t="shared" si="32"/>
        <v>1.990938827823021E-05</v>
      </c>
      <c r="Y91" s="109">
        <f t="shared" si="39"/>
        <v>0.1036942033734838</v>
      </c>
      <c r="Z91" s="57"/>
      <c r="AA91" s="99">
        <f t="shared" si="44"/>
        <v>802</v>
      </c>
      <c r="AB91" s="91">
        <f>'Density &amp; Scale Height'!V84</f>
        <v>5.759853853978923E-14</v>
      </c>
      <c r="AC91" s="114">
        <f t="shared" si="33"/>
        <v>1.6819285518701907</v>
      </c>
      <c r="AD91" s="94">
        <f t="shared" si="40"/>
        <v>5208.306851238997</v>
      </c>
      <c r="AE91" s="111">
        <f t="shared" si="34"/>
        <v>7450.793571082852</v>
      </c>
      <c r="AF91" s="96">
        <f t="shared" si="35"/>
        <v>9.680472924675714E-05</v>
      </c>
      <c r="AG91" s="109">
        <f t="shared" si="41"/>
        <v>0.5041887345682213</v>
      </c>
    </row>
    <row r="92" spans="1:33" ht="12.75">
      <c r="A92" s="57"/>
      <c r="B92" s="57"/>
      <c r="C92" s="57"/>
      <c r="D92" s="57"/>
      <c r="E92" s="57"/>
      <c r="F92" s="57"/>
      <c r="G92" s="57"/>
      <c r="H92" s="80"/>
      <c r="I92" s="81"/>
      <c r="J92" s="82"/>
      <c r="K92" s="99">
        <f t="shared" si="42"/>
        <v>811</v>
      </c>
      <c r="L92" s="91">
        <f>'Density &amp; Scale Height'!F85</f>
        <v>3.1287068068024305E-15</v>
      </c>
      <c r="M92" s="114">
        <f t="shared" si="27"/>
        <v>1.6850918829452861</v>
      </c>
      <c r="N92" s="94">
        <f t="shared" si="36"/>
        <v>5198.529580884838</v>
      </c>
      <c r="O92" s="119">
        <f t="shared" si="28"/>
        <v>7446.128327810871</v>
      </c>
      <c r="P92" s="96">
        <f t="shared" si="29"/>
        <v>5.261650438497079E-06</v>
      </c>
      <c r="Q92" s="109">
        <f t="shared" si="37"/>
        <v>0.027352845448802742</v>
      </c>
      <c r="R92" s="57"/>
      <c r="S92" s="99">
        <f t="shared" si="43"/>
        <v>811</v>
      </c>
      <c r="T92" s="91">
        <f>'Density &amp; Scale Height'!N85</f>
        <v>1.0924325704853146E-14</v>
      </c>
      <c r="U92" s="114">
        <f t="shared" si="30"/>
        <v>1.6850918829452861</v>
      </c>
      <c r="V92" s="94">
        <f t="shared" si="38"/>
        <v>5198.529580884838</v>
      </c>
      <c r="W92" s="123">
        <f t="shared" si="31"/>
        <v>7446.128327810871</v>
      </c>
      <c r="X92" s="96">
        <f t="shared" si="32"/>
        <v>1.8371802372230134E-05</v>
      </c>
      <c r="Y92" s="109">
        <f t="shared" si="39"/>
        <v>0.09550635808620858</v>
      </c>
      <c r="Z92" s="57"/>
      <c r="AA92" s="99">
        <f t="shared" si="44"/>
        <v>811</v>
      </c>
      <c r="AB92" s="91">
        <f>'Density &amp; Scale Height'!V85</f>
        <v>5.267071750053391E-14</v>
      </c>
      <c r="AC92" s="114">
        <f t="shared" si="33"/>
        <v>1.6850918829452861</v>
      </c>
      <c r="AD92" s="94">
        <f t="shared" si="40"/>
        <v>5198.529580884838</v>
      </c>
      <c r="AE92" s="111">
        <f t="shared" si="34"/>
        <v>7446.128327810871</v>
      </c>
      <c r="AF92" s="96">
        <f t="shared" si="35"/>
        <v>8.857809981750085E-05</v>
      </c>
      <c r="AG92" s="109">
        <f t="shared" si="41"/>
        <v>0.46047587211984803</v>
      </c>
    </row>
    <row r="93" spans="1:33" ht="12.75">
      <c r="A93" s="57"/>
      <c r="B93" s="57"/>
      <c r="C93" s="57"/>
      <c r="D93" s="57"/>
      <c r="E93" s="57"/>
      <c r="F93" s="57"/>
      <c r="G93" s="57"/>
      <c r="H93" s="80"/>
      <c r="I93" s="81"/>
      <c r="J93" s="82"/>
      <c r="K93" s="99">
        <f t="shared" si="42"/>
        <v>820</v>
      </c>
      <c r="L93" s="91">
        <f>'Density &amp; Scale Height'!F86</f>
        <v>2.9625289992799154E-15</v>
      </c>
      <c r="M93" s="114">
        <f t="shared" si="27"/>
        <v>1.6882571947100675</v>
      </c>
      <c r="N93" s="94">
        <f t="shared" si="36"/>
        <v>5188.7828628530715</v>
      </c>
      <c r="O93" s="119">
        <f t="shared" si="28"/>
        <v>7441.471836871709</v>
      </c>
      <c r="P93" s="96">
        <f t="shared" si="29"/>
        <v>4.985301279742717E-06</v>
      </c>
      <c r="Q93" s="109">
        <f t="shared" si="37"/>
        <v>0.025867645846488495</v>
      </c>
      <c r="R93" s="57"/>
      <c r="S93" s="99">
        <f t="shared" si="43"/>
        <v>820</v>
      </c>
      <c r="T93" s="91">
        <f>'Density &amp; Scale Height'!N86</f>
        <v>1.0074336990529663E-14</v>
      </c>
      <c r="U93" s="114">
        <f t="shared" si="30"/>
        <v>1.6882571947100675</v>
      </c>
      <c r="V93" s="94">
        <f t="shared" si="38"/>
        <v>5188.7828628530715</v>
      </c>
      <c r="W93" s="123">
        <f t="shared" si="31"/>
        <v>7441.471836871709</v>
      </c>
      <c r="X93" s="96">
        <f t="shared" si="32"/>
        <v>1.695294969387793E-05</v>
      </c>
      <c r="Y93" s="109">
        <f t="shared" si="39"/>
        <v>0.08796517484640404</v>
      </c>
      <c r="Z93" s="57"/>
      <c r="AA93" s="99">
        <f t="shared" si="44"/>
        <v>820</v>
      </c>
      <c r="AB93" s="91">
        <f>'Density &amp; Scale Height'!V86</f>
        <v>4.8164494314463034E-14</v>
      </c>
      <c r="AC93" s="114">
        <f t="shared" si="33"/>
        <v>1.6882571947100675</v>
      </c>
      <c r="AD93" s="94">
        <f t="shared" si="40"/>
        <v>5188.7828628530715</v>
      </c>
      <c r="AE93" s="111">
        <f t="shared" si="34"/>
        <v>7441.471836871709</v>
      </c>
      <c r="AF93" s="96">
        <f t="shared" si="35"/>
        <v>8.10505197425634E-05</v>
      </c>
      <c r="AG93" s="109">
        <f t="shared" si="41"/>
        <v>0.42055354786554755</v>
      </c>
    </row>
    <row r="94" spans="1:33" ht="12.75">
      <c r="A94" s="57"/>
      <c r="B94" s="57"/>
      <c r="C94" s="57"/>
      <c r="D94" s="57"/>
      <c r="E94" s="57"/>
      <c r="F94" s="57"/>
      <c r="G94" s="57"/>
      <c r="H94" s="80"/>
      <c r="I94" s="81"/>
      <c r="J94" s="82"/>
      <c r="K94" s="99">
        <f t="shared" si="42"/>
        <v>829</v>
      </c>
      <c r="L94" s="91">
        <f>'Density &amp; Scale Height'!F87</f>
        <v>2.8051775425209005E-15</v>
      </c>
      <c r="M94" s="114">
        <f t="shared" si="27"/>
        <v>1.6914244859258958</v>
      </c>
      <c r="N94" s="94">
        <f t="shared" si="36"/>
        <v>5179.066563651361</v>
      </c>
      <c r="O94" s="119">
        <f t="shared" si="28"/>
        <v>7436.824070932869</v>
      </c>
      <c r="P94" s="96">
        <f t="shared" si="29"/>
        <v>4.723462668921919E-06</v>
      </c>
      <c r="Q94" s="109">
        <f t="shared" si="37"/>
        <v>0.024463127573268934</v>
      </c>
      <c r="R94" s="57"/>
      <c r="S94" s="99">
        <f t="shared" si="43"/>
        <v>829</v>
      </c>
      <c r="T94" s="91">
        <f>'Density &amp; Scale Height'!N87</f>
        <v>9.29048332508671E-15</v>
      </c>
      <c r="U94" s="114">
        <f t="shared" si="30"/>
        <v>1.6914244859258958</v>
      </c>
      <c r="V94" s="94">
        <f t="shared" si="38"/>
        <v>5179.066563651361</v>
      </c>
      <c r="W94" s="123">
        <f t="shared" si="31"/>
        <v>7436.824070932869</v>
      </c>
      <c r="X94" s="96">
        <f t="shared" si="32"/>
        <v>1.564366265489654E-05</v>
      </c>
      <c r="Y94" s="109">
        <f t="shared" si="39"/>
        <v>0.08101957018901616</v>
      </c>
      <c r="Z94" s="57"/>
      <c r="AA94" s="99">
        <f t="shared" si="44"/>
        <v>829</v>
      </c>
      <c r="AB94" s="91">
        <f>'Density &amp; Scale Height'!V87</f>
        <v>4.4043799337733087E-14</v>
      </c>
      <c r="AC94" s="114">
        <f t="shared" si="33"/>
        <v>1.6914244859258958</v>
      </c>
      <c r="AD94" s="94">
        <f t="shared" si="40"/>
        <v>5179.066563651361</v>
      </c>
      <c r="AE94" s="111">
        <f t="shared" si="34"/>
        <v>7436.824070932869</v>
      </c>
      <c r="AF94" s="96">
        <f t="shared" si="35"/>
        <v>7.416259356700598E-05</v>
      </c>
      <c r="AG94" s="109">
        <f t="shared" si="41"/>
        <v>0.3840930086165462</v>
      </c>
    </row>
    <row r="95" spans="1:33" ht="12.75">
      <c r="A95" s="57"/>
      <c r="B95" s="57"/>
      <c r="C95" s="57"/>
      <c r="D95" s="57"/>
      <c r="E95" s="57"/>
      <c r="F95" s="57"/>
      <c r="G95" s="57"/>
      <c r="H95" s="80"/>
      <c r="I95" s="81"/>
      <c r="J95" s="82"/>
      <c r="K95" s="99">
        <f t="shared" si="42"/>
        <v>838</v>
      </c>
      <c r="L95" s="91">
        <f>'Density &amp; Scale Height'!F88</f>
        <v>2.656183634650064E-15</v>
      </c>
      <c r="M95" s="114">
        <f t="shared" si="27"/>
        <v>1.6945937553564516</v>
      </c>
      <c r="N95" s="94">
        <f t="shared" si="36"/>
        <v>5169.380550536353</v>
      </c>
      <c r="O95" s="119">
        <f t="shared" si="28"/>
        <v>7432.185002781204</v>
      </c>
      <c r="P95" s="96">
        <f t="shared" si="29"/>
        <v>4.475372888556845E-06</v>
      </c>
      <c r="Q95" s="109">
        <f t="shared" si="37"/>
        <v>0.023134905566503453</v>
      </c>
      <c r="R95" s="57"/>
      <c r="S95" s="99">
        <f t="shared" si="43"/>
        <v>838</v>
      </c>
      <c r="T95" s="91">
        <f>'Density &amp; Scale Height'!N88</f>
        <v>8.567618940566692E-15</v>
      </c>
      <c r="U95" s="114">
        <f t="shared" si="30"/>
        <v>1.6945937553564516</v>
      </c>
      <c r="V95" s="94">
        <f t="shared" si="38"/>
        <v>5169.380550536353</v>
      </c>
      <c r="W95" s="123">
        <f t="shared" si="31"/>
        <v>7432.185002781204</v>
      </c>
      <c r="X95" s="96">
        <f t="shared" si="32"/>
        <v>1.4435481427529308E-05</v>
      </c>
      <c r="Y95" s="109">
        <f t="shared" si="39"/>
        <v>0.07462249692909877</v>
      </c>
      <c r="Z95" s="57"/>
      <c r="AA95" s="99">
        <f t="shared" si="44"/>
        <v>838</v>
      </c>
      <c r="AB95" s="91">
        <f>'Density &amp; Scale Height'!V88</f>
        <v>4.027564885114946E-14</v>
      </c>
      <c r="AC95" s="114">
        <f t="shared" si="33"/>
        <v>1.6945937553564516</v>
      </c>
      <c r="AD95" s="94">
        <f t="shared" si="40"/>
        <v>5169.380550536353</v>
      </c>
      <c r="AE95" s="111">
        <f t="shared" si="34"/>
        <v>7432.185002781204</v>
      </c>
      <c r="AF95" s="96">
        <f t="shared" si="35"/>
        <v>6.78599719485195E-05</v>
      </c>
      <c r="AG95" s="109">
        <f t="shared" si="41"/>
        <v>0.35079401915061925</v>
      </c>
    </row>
    <row r="96" spans="1:33" ht="12.75">
      <c r="A96" s="57"/>
      <c r="B96" s="57"/>
      <c r="C96" s="57"/>
      <c r="D96" s="57"/>
      <c r="E96" s="57"/>
      <c r="F96" s="57"/>
      <c r="G96" s="57"/>
      <c r="H96" s="80"/>
      <c r="I96" s="81"/>
      <c r="J96" s="82"/>
      <c r="K96" s="99">
        <f t="shared" si="42"/>
        <v>847</v>
      </c>
      <c r="L96" s="91">
        <f>'Density &amp; Scale Height'!F89</f>
        <v>2.5151033736861265E-15</v>
      </c>
      <c r="M96" s="114">
        <f t="shared" si="27"/>
        <v>1.6977650017677317</v>
      </c>
      <c r="N96" s="94">
        <f t="shared" si="36"/>
        <v>5159.724691508537</v>
      </c>
      <c r="O96" s="119">
        <f t="shared" si="28"/>
        <v>7427.554605322249</v>
      </c>
      <c r="P96" s="96">
        <f t="shared" si="29"/>
        <v>4.240310195670888E-06</v>
      </c>
      <c r="Q96" s="109">
        <f t="shared" si="37"/>
        <v>0.021878833216258477</v>
      </c>
      <c r="R96" s="57"/>
      <c r="S96" s="99">
        <f t="shared" si="43"/>
        <v>847</v>
      </c>
      <c r="T96" s="91">
        <f>'Density &amp; Scale Height'!N89</f>
        <v>7.900998445640347E-15</v>
      </c>
      <c r="U96" s="114">
        <f t="shared" si="30"/>
        <v>1.6977650017677317</v>
      </c>
      <c r="V96" s="94">
        <f t="shared" si="38"/>
        <v>5159.724691508537</v>
      </c>
      <c r="W96" s="123">
        <f t="shared" si="31"/>
        <v>7427.554605322249</v>
      </c>
      <c r="X96" s="96">
        <f t="shared" si="32"/>
        <v>1.3320599310368377E-05</v>
      </c>
      <c r="Y96" s="109">
        <f t="shared" si="39"/>
        <v>0.0687306251673993</v>
      </c>
      <c r="Z96" s="57"/>
      <c r="AA96" s="99">
        <f t="shared" si="44"/>
        <v>847</v>
      </c>
      <c r="AB96" s="91">
        <f>'Density &amp; Scale Height'!V89</f>
        <v>3.6829881045057736E-14</v>
      </c>
      <c r="AC96" s="114">
        <f t="shared" si="33"/>
        <v>1.6977650017677317</v>
      </c>
      <c r="AD96" s="94">
        <f t="shared" si="40"/>
        <v>5159.724691508537</v>
      </c>
      <c r="AE96" s="111">
        <f t="shared" si="34"/>
        <v>7427.554605322249</v>
      </c>
      <c r="AF96" s="96">
        <f t="shared" si="35"/>
        <v>6.20929229925933E-05</v>
      </c>
      <c r="AG96" s="109">
        <f t="shared" si="41"/>
        <v>0.3203823879328218</v>
      </c>
    </row>
    <row r="97" spans="1:33" ht="12.75">
      <c r="A97" s="57"/>
      <c r="B97" s="57"/>
      <c r="C97" s="57"/>
      <c r="D97" s="57"/>
      <c r="E97" s="57"/>
      <c r="F97" s="57"/>
      <c r="G97" s="57"/>
      <c r="H97" s="80"/>
      <c r="I97" s="81"/>
      <c r="J97" s="82"/>
      <c r="K97" s="99">
        <f t="shared" si="42"/>
        <v>856</v>
      </c>
      <c r="L97" s="91">
        <f>'Density &amp; Scale Height'!F90</f>
        <v>2.392936128373732E-15</v>
      </c>
      <c r="M97" s="114">
        <f t="shared" si="27"/>
        <v>1.7009382239280364</v>
      </c>
      <c r="N97" s="94">
        <f t="shared" si="36"/>
        <v>5150.098855307176</v>
      </c>
      <c r="O97" s="119">
        <f t="shared" si="28"/>
        <v>7422.932851579554</v>
      </c>
      <c r="P97" s="96">
        <f t="shared" si="29"/>
        <v>4.036855615391516E-06</v>
      </c>
      <c r="Q97" s="109">
        <f t="shared" si="37"/>
        <v>0.02079020548386819</v>
      </c>
      <c r="R97" s="57"/>
      <c r="S97" s="99">
        <f t="shared" si="43"/>
        <v>856</v>
      </c>
      <c r="T97" s="91">
        <f>'Density &amp; Scale Height'!N90</f>
        <v>7.343949769468141E-15</v>
      </c>
      <c r="U97" s="114">
        <f t="shared" si="30"/>
        <v>1.7009382239280364</v>
      </c>
      <c r="V97" s="94">
        <f t="shared" si="38"/>
        <v>5150.098855307176</v>
      </c>
      <c r="W97" s="123">
        <f t="shared" si="31"/>
        <v>7422.932851579554</v>
      </c>
      <c r="X97" s="96">
        <f t="shared" si="32"/>
        <v>1.2389158454546294E-05</v>
      </c>
      <c r="Y97" s="109">
        <f t="shared" si="39"/>
        <v>0.06380539077497809</v>
      </c>
      <c r="Z97" s="57"/>
      <c r="AA97" s="99">
        <f t="shared" si="44"/>
        <v>856</v>
      </c>
      <c r="AB97" s="91">
        <f>'Density &amp; Scale Height'!V90</f>
        <v>3.381060470239147E-14</v>
      </c>
      <c r="AC97" s="114">
        <f t="shared" si="33"/>
        <v>1.7009382239280364</v>
      </c>
      <c r="AD97" s="94">
        <f t="shared" si="40"/>
        <v>5150.098855307176</v>
      </c>
      <c r="AE97" s="111">
        <f t="shared" si="34"/>
        <v>7422.932851579554</v>
      </c>
      <c r="AF97" s="96">
        <f t="shared" si="35"/>
        <v>5.703809969444987E-05</v>
      </c>
      <c r="AG97" s="109">
        <f t="shared" si="41"/>
        <v>0.29375185194528286</v>
      </c>
    </row>
    <row r="98" spans="1:33" ht="12.75">
      <c r="A98" s="57"/>
      <c r="B98" s="57"/>
      <c r="C98" s="57"/>
      <c r="D98" s="57"/>
      <c r="E98" s="57"/>
      <c r="F98" s="57"/>
      <c r="G98" s="57"/>
      <c r="H98" s="80"/>
      <c r="I98" s="81"/>
      <c r="J98" s="82"/>
      <c r="K98" s="99">
        <f t="shared" si="42"/>
        <v>865</v>
      </c>
      <c r="L98" s="91">
        <f>'Density &amp; Scale Height'!F91</f>
        <v>2.2821549888414174E-15</v>
      </c>
      <c r="M98" s="114">
        <f t="shared" si="27"/>
        <v>1.704113420607967</v>
      </c>
      <c r="N98" s="94">
        <f t="shared" si="36"/>
        <v>5140.502911405241</v>
      </c>
      <c r="O98" s="119">
        <f t="shared" si="28"/>
        <v>7418.319714694024</v>
      </c>
      <c r="P98" s="96">
        <f t="shared" si="29"/>
        <v>3.8523632439977704E-06</v>
      </c>
      <c r="Q98" s="109">
        <f t="shared" si="37"/>
        <v>0.01980308447156108</v>
      </c>
      <c r="R98" s="57"/>
      <c r="S98" s="99">
        <f t="shared" si="43"/>
        <v>865</v>
      </c>
      <c r="T98" s="91">
        <f>'Density &amp; Scale Height'!N91</f>
        <v>6.853151974868592E-15</v>
      </c>
      <c r="U98" s="114">
        <f t="shared" si="30"/>
        <v>1.704113420607967</v>
      </c>
      <c r="V98" s="94">
        <f t="shared" si="38"/>
        <v>5140.502911405241</v>
      </c>
      <c r="W98" s="123">
        <f t="shared" si="31"/>
        <v>7418.319714694024</v>
      </c>
      <c r="X98" s="96">
        <f t="shared" si="32"/>
        <v>1.1568377652964499E-05</v>
      </c>
      <c r="Y98" s="109">
        <f t="shared" si="39"/>
        <v>0.059467279005299335</v>
      </c>
      <c r="Z98" s="57"/>
      <c r="AA98" s="99">
        <f t="shared" si="44"/>
        <v>865</v>
      </c>
      <c r="AB98" s="91">
        <f>'Density &amp; Scale Height'!V91</f>
        <v>3.109946987369904E-14</v>
      </c>
      <c r="AC98" s="114">
        <f t="shared" si="33"/>
        <v>1.704113420607967</v>
      </c>
      <c r="AD98" s="94">
        <f t="shared" si="40"/>
        <v>5140.502911405241</v>
      </c>
      <c r="AE98" s="111">
        <f t="shared" si="34"/>
        <v>7418.319714694024</v>
      </c>
      <c r="AF98" s="96">
        <f t="shared" si="35"/>
        <v>5.249707194955957E-05</v>
      </c>
      <c r="AG98" s="109">
        <f t="shared" si="41"/>
        <v>0.26986135119696136</v>
      </c>
    </row>
    <row r="99" spans="1:33" ht="12.75">
      <c r="A99" s="57"/>
      <c r="B99" s="57"/>
      <c r="C99" s="57"/>
      <c r="D99" s="57"/>
      <c r="E99" s="57"/>
      <c r="F99" s="57"/>
      <c r="G99" s="57"/>
      <c r="H99" s="80"/>
      <c r="I99" s="81"/>
      <c r="J99" s="82"/>
      <c r="K99" s="99">
        <f t="shared" si="42"/>
        <v>874</v>
      </c>
      <c r="L99" s="91">
        <f>'Density &amp; Scale Height'!F92</f>
        <v>2.1765024696389965E-15</v>
      </c>
      <c r="M99" s="114">
        <f t="shared" si="27"/>
        <v>1.7072905905804168</v>
      </c>
      <c r="N99" s="94">
        <f t="shared" si="36"/>
        <v>5130.9367300044205</v>
      </c>
      <c r="O99" s="119">
        <f t="shared" si="28"/>
        <v>7413.715167923262</v>
      </c>
      <c r="P99" s="96">
        <f t="shared" si="29"/>
        <v>3.6762997047768534E-06</v>
      </c>
      <c r="Q99" s="109">
        <f t="shared" si="37"/>
        <v>0.018862861185743963</v>
      </c>
      <c r="R99" s="57"/>
      <c r="S99" s="99">
        <f t="shared" si="43"/>
        <v>874</v>
      </c>
      <c r="T99" s="91">
        <f>'Density &amp; Scale Height'!N92</f>
        <v>6.3951543059160385E-15</v>
      </c>
      <c r="U99" s="114">
        <f t="shared" si="30"/>
        <v>1.7072905905804168</v>
      </c>
      <c r="V99" s="94">
        <f t="shared" si="38"/>
        <v>5130.9367300044205</v>
      </c>
      <c r="W99" s="123">
        <f t="shared" si="31"/>
        <v>7413.715167923262</v>
      </c>
      <c r="X99" s="96">
        <f t="shared" si="32"/>
        <v>1.0801965177986268E-05</v>
      </c>
      <c r="Y99" s="109">
        <f t="shared" si="39"/>
        <v>0.05542419988795848</v>
      </c>
      <c r="Z99" s="57"/>
      <c r="AA99" s="99">
        <f t="shared" si="44"/>
        <v>874</v>
      </c>
      <c r="AB99" s="91">
        <f>'Density &amp; Scale Height'!V92</f>
        <v>2.8605729916351003E-14</v>
      </c>
      <c r="AC99" s="114">
        <f t="shared" si="33"/>
        <v>1.7072905905804168</v>
      </c>
      <c r="AD99" s="94">
        <f t="shared" si="40"/>
        <v>5130.9367300044205</v>
      </c>
      <c r="AE99" s="111">
        <f t="shared" si="34"/>
        <v>7413.715167923262</v>
      </c>
      <c r="AF99" s="96">
        <f t="shared" si="35"/>
        <v>4.8317536007138277E-05</v>
      </c>
      <c r="AG99" s="109">
        <f t="shared" si="41"/>
        <v>0.24791422020233692</v>
      </c>
    </row>
    <row r="100" spans="1:33" ht="12.75">
      <c r="A100" s="57"/>
      <c r="B100" s="57"/>
      <c r="C100" s="57"/>
      <c r="D100" s="57"/>
      <c r="E100" s="57"/>
      <c r="F100" s="57"/>
      <c r="G100" s="57"/>
      <c r="H100" s="80"/>
      <c r="I100" s="81"/>
      <c r="J100" s="82"/>
      <c r="K100" s="99">
        <f t="shared" si="42"/>
        <v>883</v>
      </c>
      <c r="L100" s="91">
        <f>'Density &amp; Scale Height'!F93</f>
        <v>2.0757411409422153E-15</v>
      </c>
      <c r="M100" s="114">
        <f t="shared" si="27"/>
        <v>1.7104697326205636</v>
      </c>
      <c r="N100" s="94">
        <f t="shared" si="36"/>
        <v>5121.40018203014</v>
      </c>
      <c r="O100" s="119">
        <f t="shared" si="28"/>
        <v>7409.119184640925</v>
      </c>
      <c r="P100" s="96">
        <f t="shared" si="29"/>
        <v>3.5082800493781383E-06</v>
      </c>
      <c r="Q100" s="109">
        <f t="shared" si="37"/>
        <v>0.017967306083497905</v>
      </c>
      <c r="R100" s="57"/>
      <c r="S100" s="99">
        <f t="shared" si="43"/>
        <v>883</v>
      </c>
      <c r="T100" s="91">
        <f>'Density &amp; Scale Height'!N93</f>
        <v>5.967764722926733E-15</v>
      </c>
      <c r="U100" s="114">
        <f t="shared" si="30"/>
        <v>1.7104697326205636</v>
      </c>
      <c r="V100" s="94">
        <f t="shared" si="38"/>
        <v>5121.40018203014</v>
      </c>
      <c r="W100" s="123">
        <f t="shared" si="31"/>
        <v>7409.119184640925</v>
      </c>
      <c r="X100" s="96">
        <f t="shared" si="32"/>
        <v>1.0086320256350955E-05</v>
      </c>
      <c r="Y100" s="109">
        <f t="shared" si="39"/>
        <v>0.051656082396890075</v>
      </c>
      <c r="Z100" s="57"/>
      <c r="AA100" s="99">
        <f t="shared" si="44"/>
        <v>883</v>
      </c>
      <c r="AB100" s="91">
        <f>'Density &amp; Scale Height'!V93</f>
        <v>2.6311952820110556E-14</v>
      </c>
      <c r="AC100" s="114">
        <f t="shared" si="33"/>
        <v>1.7104697326205636</v>
      </c>
      <c r="AD100" s="94">
        <f t="shared" si="40"/>
        <v>5121.40018203014</v>
      </c>
      <c r="AE100" s="111">
        <f t="shared" si="34"/>
        <v>7409.119184640925</v>
      </c>
      <c r="AF100" s="96">
        <f t="shared" si="35"/>
        <v>4.4470718105568654E-05</v>
      </c>
      <c r="AG100" s="109">
        <f t="shared" si="41"/>
        <v>0.22775234380087034</v>
      </c>
    </row>
    <row r="101" spans="1:33" ht="12.75">
      <c r="A101" s="57"/>
      <c r="B101" s="57"/>
      <c r="C101" s="57"/>
      <c r="D101" s="57"/>
      <c r="E101" s="57"/>
      <c r="F101" s="57"/>
      <c r="G101" s="57"/>
      <c r="H101" s="80"/>
      <c r="I101" s="81"/>
      <c r="J101" s="82"/>
      <c r="K101" s="99">
        <f t="shared" si="42"/>
        <v>892</v>
      </c>
      <c r="L101" s="91">
        <f>'Density &amp; Scale Height'!F94</f>
        <v>1.979644564756569E-15</v>
      </c>
      <c r="M101" s="114">
        <f t="shared" si="27"/>
        <v>1.713650845505863</v>
      </c>
      <c r="N101" s="94">
        <f t="shared" si="36"/>
        <v>5111.893139126648</v>
      </c>
      <c r="O101" s="119">
        <f t="shared" si="28"/>
        <v>7404.531738336066</v>
      </c>
      <c r="P101" s="96">
        <f t="shared" si="29"/>
        <v>3.3479369036373558E-06</v>
      </c>
      <c r="Q101" s="109">
        <f t="shared" si="37"/>
        <v>0.017114295687932712</v>
      </c>
      <c r="R101" s="57"/>
      <c r="S101" s="99">
        <f t="shared" si="43"/>
        <v>892</v>
      </c>
      <c r="T101" s="91">
        <f>'Density &amp; Scale Height'!N94</f>
        <v>5.568937680715965E-15</v>
      </c>
      <c r="U101" s="114">
        <f t="shared" si="30"/>
        <v>1.713650845505863</v>
      </c>
      <c r="V101" s="94">
        <f t="shared" si="38"/>
        <v>5111.893139126648</v>
      </c>
      <c r="W101" s="123">
        <f t="shared" si="31"/>
        <v>7404.531738336066</v>
      </c>
      <c r="X101" s="96">
        <f t="shared" si="32"/>
        <v>9.418080552060245E-06</v>
      </c>
      <c r="Y101" s="109">
        <f t="shared" si="39"/>
        <v>0.04814422135781888</v>
      </c>
      <c r="Z101" s="57"/>
      <c r="AA101" s="99">
        <f t="shared" si="44"/>
        <v>892</v>
      </c>
      <c r="AB101" s="91">
        <f>'Density &amp; Scale Height'!V94</f>
        <v>2.420210437671764E-14</v>
      </c>
      <c r="AC101" s="114">
        <f t="shared" si="33"/>
        <v>1.713650845505863</v>
      </c>
      <c r="AD101" s="94">
        <f t="shared" si="40"/>
        <v>5111.893139126648</v>
      </c>
      <c r="AE101" s="111">
        <f t="shared" si="34"/>
        <v>7404.531738336066</v>
      </c>
      <c r="AF101" s="96">
        <f t="shared" si="35"/>
        <v>4.0930134545874824E-05</v>
      </c>
      <c r="AG101" s="109">
        <f t="shared" si="41"/>
        <v>0.2092304739685881</v>
      </c>
    </row>
    <row r="102" spans="1:33" ht="12.75">
      <c r="A102" s="57"/>
      <c r="B102" s="57"/>
      <c r="C102" s="57"/>
      <c r="D102" s="57"/>
      <c r="E102" s="57"/>
      <c r="F102" s="57"/>
      <c r="G102" s="57"/>
      <c r="H102" s="80"/>
      <c r="I102" s="81"/>
      <c r="J102" s="82"/>
      <c r="K102" s="99">
        <f t="shared" si="42"/>
        <v>901</v>
      </c>
      <c r="L102" s="91">
        <f>'Density &amp; Scale Height'!F95</f>
        <v>1.8889885137841553E-15</v>
      </c>
      <c r="M102" s="114">
        <f t="shared" si="27"/>
        <v>1.716833928016042</v>
      </c>
      <c r="N102" s="94">
        <f t="shared" si="36"/>
        <v>5102.415473652119</v>
      </c>
      <c r="O102" s="119">
        <f t="shared" si="28"/>
        <v>7399.952802612505</v>
      </c>
      <c r="P102" s="96">
        <f t="shared" si="29"/>
        <v>3.1965978942986115E-06</v>
      </c>
      <c r="Q102" s="109">
        <f t="shared" si="37"/>
        <v>0.016310370558913014</v>
      </c>
      <c r="R102" s="57"/>
      <c r="S102" s="99">
        <f t="shared" si="43"/>
        <v>901</v>
      </c>
      <c r="T102" s="91">
        <f>'Density &amp; Scale Height'!N95</f>
        <v>5.202828093079594E-15</v>
      </c>
      <c r="U102" s="114">
        <f t="shared" si="30"/>
        <v>1.716833928016042</v>
      </c>
      <c r="V102" s="94">
        <f t="shared" si="38"/>
        <v>5102.415473652119</v>
      </c>
      <c r="W102" s="123">
        <f t="shared" si="31"/>
        <v>7399.952802612505</v>
      </c>
      <c r="X102" s="96">
        <f t="shared" si="32"/>
        <v>8.804367631340857E-06</v>
      </c>
      <c r="Y102" s="109">
        <f t="shared" si="39"/>
        <v>0.04492354163787544</v>
      </c>
      <c r="Z102" s="57"/>
      <c r="AA102" s="99">
        <f t="shared" si="44"/>
        <v>901</v>
      </c>
      <c r="AB102" s="91">
        <f>'Density &amp; Scale Height'!V95</f>
        <v>2.227739234862208E-14</v>
      </c>
      <c r="AC102" s="114">
        <f t="shared" si="33"/>
        <v>1.716833928016042</v>
      </c>
      <c r="AD102" s="94">
        <f t="shared" si="40"/>
        <v>5102.415473652119</v>
      </c>
      <c r="AE102" s="111">
        <f t="shared" si="34"/>
        <v>7399.952802612505</v>
      </c>
      <c r="AF102" s="96">
        <f t="shared" si="35"/>
        <v>3.769841105566741E-05</v>
      </c>
      <c r="AG102" s="109">
        <f t="shared" si="41"/>
        <v>0.19235295590253548</v>
      </c>
    </row>
    <row r="103" spans="1:33" ht="12.75">
      <c r="A103" s="57"/>
      <c r="B103" s="57"/>
      <c r="C103" s="57"/>
      <c r="D103" s="57"/>
      <c r="E103" s="57"/>
      <c r="F103" s="57"/>
      <c r="G103" s="57"/>
      <c r="H103" s="80"/>
      <c r="I103" s="81"/>
      <c r="J103" s="82"/>
      <c r="K103" s="99">
        <f t="shared" si="42"/>
        <v>910</v>
      </c>
      <c r="L103" s="91">
        <f>'Density &amp; Scale Height'!F96</f>
        <v>1.8100723919366395E-15</v>
      </c>
      <c r="M103" s="114">
        <f t="shared" si="27"/>
        <v>1.7200189789330915</v>
      </c>
      <c r="N103" s="94">
        <f t="shared" si="36"/>
        <v>5092.967058673812</v>
      </c>
      <c r="O103" s="119">
        <f t="shared" si="28"/>
        <v>7395.382351188178</v>
      </c>
      <c r="P103" s="96">
        <f t="shared" si="29"/>
        <v>3.0649468909320413E-06</v>
      </c>
      <c r="Q103" s="109">
        <f t="shared" si="37"/>
        <v>0.015609673552101603</v>
      </c>
      <c r="R103" s="57"/>
      <c r="S103" s="99">
        <f t="shared" si="43"/>
        <v>910</v>
      </c>
      <c r="T103" s="91">
        <f>'Density &amp; Scale Height'!N96</f>
        <v>4.906346590340378E-15</v>
      </c>
      <c r="U103" s="114">
        <f t="shared" si="30"/>
        <v>1.7200189789330915</v>
      </c>
      <c r="V103" s="94">
        <f t="shared" si="38"/>
        <v>5092.967058673812</v>
      </c>
      <c r="W103" s="123">
        <f t="shared" si="31"/>
        <v>7395.382351188178</v>
      </c>
      <c r="X103" s="96">
        <f t="shared" si="32"/>
        <v>8.307784702361864E-06</v>
      </c>
      <c r="Y103" s="109">
        <f t="shared" si="39"/>
        <v>0.04231127381968319</v>
      </c>
      <c r="Z103" s="57"/>
      <c r="AA103" s="99">
        <f t="shared" si="44"/>
        <v>910</v>
      </c>
      <c r="AB103" s="91">
        <f>'Density &amp; Scale Height'!V96</f>
        <v>2.0623624264793534E-14</v>
      </c>
      <c r="AC103" s="114">
        <f t="shared" si="33"/>
        <v>1.7200189789330915</v>
      </c>
      <c r="AD103" s="94">
        <f t="shared" si="40"/>
        <v>5092.967058673812</v>
      </c>
      <c r="AE103" s="111">
        <f t="shared" si="34"/>
        <v>7395.382351188178</v>
      </c>
      <c r="AF103" s="96">
        <f t="shared" si="35"/>
        <v>3.4921428199067404E-05</v>
      </c>
      <c r="AG103" s="109">
        <f t="shared" si="41"/>
        <v>0.17785368345969305</v>
      </c>
    </row>
    <row r="104" spans="1:33" ht="12.75">
      <c r="A104" s="57"/>
      <c r="B104" s="57"/>
      <c r="C104" s="57"/>
      <c r="D104" s="57"/>
      <c r="E104" s="57"/>
      <c r="F104" s="57"/>
      <c r="G104" s="57"/>
      <c r="H104" s="80"/>
      <c r="I104" s="81"/>
      <c r="J104" s="82"/>
      <c r="K104" s="99">
        <f t="shared" si="42"/>
        <v>919</v>
      </c>
      <c r="L104" s="91">
        <f>'Density &amp; Scale Height'!F97</f>
        <v>1.7344531425909983E-15</v>
      </c>
      <c r="M104" s="114">
        <f t="shared" si="27"/>
        <v>1.7232059970412588</v>
      </c>
      <c r="N104" s="94">
        <f t="shared" si="36"/>
        <v>5083.547767963263</v>
      </c>
      <c r="O104" s="119">
        <f t="shared" si="28"/>
        <v>7390.820357894512</v>
      </c>
      <c r="P104" s="96">
        <f t="shared" si="29"/>
        <v>2.9387156571778387E-06</v>
      </c>
      <c r="Q104" s="109">
        <f t="shared" si="37"/>
        <v>0.014939101419725096</v>
      </c>
      <c r="R104" s="57"/>
      <c r="S104" s="99">
        <f t="shared" si="43"/>
        <v>919</v>
      </c>
      <c r="T104" s="91">
        <f>'Density &amp; Scale Height'!N97</f>
        <v>4.6267599916598985E-15</v>
      </c>
      <c r="U104" s="114">
        <f t="shared" si="30"/>
        <v>1.7232059970412588</v>
      </c>
      <c r="V104" s="94">
        <f t="shared" si="38"/>
        <v>5083.547767963263</v>
      </c>
      <c r="W104" s="123">
        <f t="shared" si="31"/>
        <v>7390.820357894512</v>
      </c>
      <c r="X104" s="96">
        <f t="shared" si="32"/>
        <v>7.839204009387988E-06</v>
      </c>
      <c r="Y104" s="109">
        <f t="shared" si="39"/>
        <v>0.039850968044532975</v>
      </c>
      <c r="Z104" s="57"/>
      <c r="AA104" s="99">
        <f t="shared" si="44"/>
        <v>919</v>
      </c>
      <c r="AB104" s="91">
        <f>'Density &amp; Scale Height'!V97</f>
        <v>1.909262408989662E-14</v>
      </c>
      <c r="AC104" s="114">
        <f t="shared" si="33"/>
        <v>1.7232059970412588</v>
      </c>
      <c r="AD104" s="94">
        <f t="shared" si="40"/>
        <v>5083.547767963263</v>
      </c>
      <c r="AE104" s="111">
        <f t="shared" si="34"/>
        <v>7390.820357894512</v>
      </c>
      <c r="AF104" s="96">
        <f t="shared" si="35"/>
        <v>3.234898191932347E-05</v>
      </c>
      <c r="AG104" s="109">
        <f t="shared" si="41"/>
        <v>0.16444759483186078</v>
      </c>
    </row>
    <row r="105" spans="1:33" ht="12.75">
      <c r="A105" s="57"/>
      <c r="B105" s="57"/>
      <c r="C105" s="57"/>
      <c r="D105" s="57"/>
      <c r="E105" s="57"/>
      <c r="F105" s="57"/>
      <c r="G105" s="57"/>
      <c r="H105" s="80"/>
      <c r="I105" s="81"/>
      <c r="J105" s="82"/>
      <c r="K105" s="99">
        <f t="shared" si="42"/>
        <v>928</v>
      </c>
      <c r="L105" s="91">
        <f>'Density &amp; Scale Height'!F98</f>
        <v>1.6619930325687862E-15</v>
      </c>
      <c r="M105" s="114">
        <f t="shared" si="27"/>
        <v>1.7263949811270405</v>
      </c>
      <c r="N105" s="94">
        <f t="shared" si="36"/>
        <v>5074.157475991513</v>
      </c>
      <c r="O105" s="119">
        <f t="shared" si="28"/>
        <v>7386.266796675794</v>
      </c>
      <c r="P105" s="96">
        <f t="shared" si="29"/>
        <v>2.817681171182926E-06</v>
      </c>
      <c r="Q105" s="109">
        <f t="shared" si="37"/>
        <v>0.014297357979718366</v>
      </c>
      <c r="R105" s="57"/>
      <c r="S105" s="99">
        <f t="shared" si="43"/>
        <v>928</v>
      </c>
      <c r="T105" s="91">
        <f>'Density &amp; Scale Height'!N98</f>
        <v>4.363105546308224E-15</v>
      </c>
      <c r="U105" s="114">
        <f t="shared" si="30"/>
        <v>1.7263949811270405</v>
      </c>
      <c r="V105" s="94">
        <f t="shared" si="38"/>
        <v>5074.157475991513</v>
      </c>
      <c r="W105" s="123">
        <f t="shared" si="31"/>
        <v>7386.266796675794</v>
      </c>
      <c r="X105" s="96">
        <f t="shared" si="32"/>
        <v>7.397046861691739E-06</v>
      </c>
      <c r="Y105" s="109">
        <f t="shared" si="39"/>
        <v>0.037533780633512696</v>
      </c>
      <c r="Z105" s="57"/>
      <c r="AA105" s="99">
        <f t="shared" si="44"/>
        <v>928</v>
      </c>
      <c r="AB105" s="91">
        <f>'Density &amp; Scale Height'!V98</f>
        <v>1.767527811590243E-14</v>
      </c>
      <c r="AC105" s="114">
        <f t="shared" si="33"/>
        <v>1.7263949811270405</v>
      </c>
      <c r="AD105" s="94">
        <f t="shared" si="40"/>
        <v>5074.157475991513</v>
      </c>
      <c r="AE105" s="111">
        <f t="shared" si="34"/>
        <v>7386.266796675794</v>
      </c>
      <c r="AF105" s="96">
        <f t="shared" si="35"/>
        <v>2.9966009102711837E-05</v>
      </c>
      <c r="AG105" s="109">
        <f t="shared" si="41"/>
        <v>0.152052249114155</v>
      </c>
    </row>
    <row r="106" spans="1:33" ht="12.75">
      <c r="A106" s="57"/>
      <c r="B106" s="57"/>
      <c r="C106" s="57"/>
      <c r="D106" s="57"/>
      <c r="E106" s="57"/>
      <c r="F106" s="57"/>
      <c r="G106" s="57"/>
      <c r="H106" s="80"/>
      <c r="I106" s="81"/>
      <c r="J106" s="82"/>
      <c r="K106" s="99">
        <f t="shared" si="42"/>
        <v>937</v>
      </c>
      <c r="L106" s="91">
        <f>'Density &amp; Scale Height'!F99</f>
        <v>1.5925600827594853E-15</v>
      </c>
      <c r="M106" s="114">
        <f t="shared" si="27"/>
        <v>1.7295859299791783</v>
      </c>
      <c r="N106" s="94">
        <f t="shared" si="36"/>
        <v>5064.796057924372</v>
      </c>
      <c r="O106" s="119">
        <f t="shared" si="28"/>
        <v>7381.721641588541</v>
      </c>
      <c r="P106" s="96">
        <f t="shared" si="29"/>
        <v>2.7016295841168485E-06</v>
      </c>
      <c r="Q106" s="109">
        <f t="shared" si="37"/>
        <v>0.013683202867606874</v>
      </c>
      <c r="R106" s="57"/>
      <c r="S106" s="99">
        <f t="shared" si="43"/>
        <v>937</v>
      </c>
      <c r="T106" s="91">
        <f>'Density &amp; Scale Height'!N99</f>
        <v>4.1144753655994394E-15</v>
      </c>
      <c r="U106" s="114">
        <f t="shared" si="30"/>
        <v>1.7295859299791783</v>
      </c>
      <c r="V106" s="94">
        <f t="shared" si="38"/>
        <v>5064.796057924372</v>
      </c>
      <c r="W106" s="123">
        <f t="shared" si="31"/>
        <v>7381.721641588541</v>
      </c>
      <c r="X106" s="96">
        <f t="shared" si="32"/>
        <v>6.979823550244151E-06</v>
      </c>
      <c r="Y106" s="109">
        <f t="shared" si="39"/>
        <v>0.03535138280228427</v>
      </c>
      <c r="Z106" s="57"/>
      <c r="AA106" s="99">
        <f t="shared" si="44"/>
        <v>937</v>
      </c>
      <c r="AB106" s="91">
        <f>'Density &amp; Scale Height'!V99</f>
        <v>1.6363149193296254E-14</v>
      </c>
      <c r="AC106" s="114">
        <f t="shared" si="33"/>
        <v>1.7295859299791783</v>
      </c>
      <c r="AD106" s="94">
        <f t="shared" si="40"/>
        <v>5064.796057924372</v>
      </c>
      <c r="AE106" s="111">
        <f t="shared" si="34"/>
        <v>7381.721641588541</v>
      </c>
      <c r="AF106" s="96">
        <f t="shared" si="35"/>
        <v>2.7758555817453106E-05</v>
      </c>
      <c r="AG106" s="109">
        <f t="shared" si="41"/>
        <v>0.14059142407791012</v>
      </c>
    </row>
    <row r="107" spans="1:33" ht="12.75">
      <c r="A107" s="57"/>
      <c r="B107" s="57"/>
      <c r="C107" s="57"/>
      <c r="D107" s="57"/>
      <c r="E107" s="57"/>
      <c r="F107" s="57"/>
      <c r="G107" s="57"/>
      <c r="H107" s="80"/>
      <c r="I107" s="81"/>
      <c r="J107" s="82"/>
      <c r="K107" s="99">
        <f t="shared" si="42"/>
        <v>946</v>
      </c>
      <c r="L107" s="91">
        <f>'Density &amp; Scale Height'!F100</f>
        <v>1.5260278277333451E-15</v>
      </c>
      <c r="M107" s="114">
        <f t="shared" si="27"/>
        <v>1.7327788423886472</v>
      </c>
      <c r="N107" s="94">
        <f t="shared" si="36"/>
        <v>5055.463389617732</v>
      </c>
      <c r="O107" s="119">
        <f t="shared" si="28"/>
        <v>7377.184866800889</v>
      </c>
      <c r="P107" s="96">
        <f t="shared" si="29"/>
        <v>2.590355843065922E-06</v>
      </c>
      <c r="Q107" s="109">
        <f t="shared" si="37"/>
        <v>0.013095449130702144</v>
      </c>
      <c r="R107" s="57"/>
      <c r="S107" s="99">
        <f t="shared" si="43"/>
        <v>946</v>
      </c>
      <c r="T107" s="91">
        <f>'Density &amp; Scale Height'!N100</f>
        <v>3.88001329659528E-15</v>
      </c>
      <c r="U107" s="114">
        <f t="shared" si="30"/>
        <v>1.7327788423886472</v>
      </c>
      <c r="V107" s="94">
        <f t="shared" si="38"/>
        <v>5055.463389617732</v>
      </c>
      <c r="W107" s="123">
        <f t="shared" si="31"/>
        <v>7377.184866800889</v>
      </c>
      <c r="X107" s="96">
        <f t="shared" si="32"/>
        <v>6.586128333542602E-06</v>
      </c>
      <c r="Y107" s="109">
        <f t="shared" si="39"/>
        <v>0.03329593066954867</v>
      </c>
      <c r="Z107" s="57"/>
      <c r="AA107" s="99">
        <f t="shared" si="44"/>
        <v>946</v>
      </c>
      <c r="AB107" s="91">
        <f>'Density &amp; Scale Height'!V100</f>
        <v>1.514842650657785E-14</v>
      </c>
      <c r="AC107" s="114">
        <f t="shared" si="33"/>
        <v>1.7327788423886472</v>
      </c>
      <c r="AD107" s="94">
        <f t="shared" si="40"/>
        <v>5055.463389617732</v>
      </c>
      <c r="AE107" s="111">
        <f t="shared" si="34"/>
        <v>7377.184866800889</v>
      </c>
      <c r="AF107" s="96">
        <f t="shared" si="35"/>
        <v>2.571369564921545E-05</v>
      </c>
      <c r="AG107" s="109">
        <f t="shared" si="41"/>
        <v>0.12999464696638147</v>
      </c>
    </row>
    <row r="108" spans="1:33" ht="12.75">
      <c r="A108" s="57"/>
      <c r="B108" s="57"/>
      <c r="C108" s="57"/>
      <c r="D108" s="57"/>
      <c r="E108" s="57"/>
      <c r="F108" s="57"/>
      <c r="G108" s="57"/>
      <c r="H108" s="80"/>
      <c r="I108" s="81"/>
      <c r="J108" s="82"/>
      <c r="K108" s="99">
        <f t="shared" si="42"/>
        <v>955</v>
      </c>
      <c r="L108" s="91">
        <f>'Density &amp; Scale Height'!F101</f>
        <v>1.464906700520474E-15</v>
      </c>
      <c r="M108" s="114">
        <f t="shared" si="27"/>
        <v>1.7359737171486538</v>
      </c>
      <c r="N108" s="94">
        <f t="shared" si="36"/>
        <v>5046.159347612905</v>
      </c>
      <c r="O108" s="119">
        <f t="shared" si="28"/>
        <v>7372.656446591966</v>
      </c>
      <c r="P108" s="96">
        <f t="shared" si="29"/>
        <v>2.4881331080876135E-06</v>
      </c>
      <c r="Q108" s="109">
        <f t="shared" si="37"/>
        <v>0.012555516141481461</v>
      </c>
      <c r="R108" s="57"/>
      <c r="S108" s="99">
        <f t="shared" si="43"/>
        <v>955</v>
      </c>
      <c r="T108" s="91">
        <f>'Density &amp; Scale Height'!N101</f>
        <v>3.676346226970023E-15</v>
      </c>
      <c r="U108" s="114">
        <f t="shared" si="30"/>
        <v>1.7359737171486538</v>
      </c>
      <c r="V108" s="94">
        <f t="shared" si="38"/>
        <v>5046.159347612905</v>
      </c>
      <c r="W108" s="123">
        <f t="shared" si="31"/>
        <v>7372.656446591966</v>
      </c>
      <c r="X108" s="96">
        <f t="shared" si="32"/>
        <v>6.244246654662119E-06</v>
      </c>
      <c r="Y108" s="109">
        <f t="shared" si="39"/>
        <v>0.03150946362522386</v>
      </c>
      <c r="Z108" s="57"/>
      <c r="AA108" s="99">
        <f t="shared" si="44"/>
        <v>955</v>
      </c>
      <c r="AB108" s="91">
        <f>'Density &amp; Scale Height'!V101</f>
        <v>1.4078065508791588E-14</v>
      </c>
      <c r="AC108" s="114">
        <f t="shared" si="33"/>
        <v>1.7359737171486538</v>
      </c>
      <c r="AD108" s="94">
        <f t="shared" si="40"/>
        <v>5046.159347612905</v>
      </c>
      <c r="AE108" s="111">
        <f t="shared" si="34"/>
        <v>7372.656446591966</v>
      </c>
      <c r="AF108" s="96">
        <f t="shared" si="35"/>
        <v>2.3911489296762265E-05</v>
      </c>
      <c r="AG108" s="109">
        <f t="shared" si="41"/>
        <v>0.12066118523020282</v>
      </c>
    </row>
    <row r="109" spans="1:33" ht="12.75">
      <c r="A109" s="57"/>
      <c r="B109" s="57"/>
      <c r="C109" s="57"/>
      <c r="D109" s="57"/>
      <c r="E109" s="57"/>
      <c r="F109" s="57"/>
      <c r="G109" s="57"/>
      <c r="H109" s="80"/>
      <c r="I109" s="81"/>
      <c r="J109" s="82"/>
      <c r="K109" s="99">
        <f t="shared" si="42"/>
        <v>964</v>
      </c>
      <c r="L109" s="91">
        <f>'Density &amp; Scale Height'!F102</f>
        <v>1.4082578661658811E-15</v>
      </c>
      <c r="M109" s="114">
        <f t="shared" si="27"/>
        <v>1.7391705530546253</v>
      </c>
      <c r="N109" s="94">
        <f t="shared" si="36"/>
        <v>5036.883809132007</v>
      </c>
      <c r="O109" s="119">
        <f t="shared" si="28"/>
        <v>7368.1363553512865</v>
      </c>
      <c r="P109" s="96">
        <f>PI()*($A$9*$C$9/$B$9)*L109*((K109+$H$2)*1000)*O109</f>
        <v>2.3933828409379546E-06</v>
      </c>
      <c r="Q109" s="109">
        <f t="shared" si="37"/>
        <v>0.012055191280574749</v>
      </c>
      <c r="R109" s="57"/>
      <c r="S109" s="99">
        <f t="shared" si="43"/>
        <v>964</v>
      </c>
      <c r="T109" s="91">
        <f>'Density &amp; Scale Height'!N102</f>
        <v>3.4966418522310576E-15</v>
      </c>
      <c r="U109" s="114">
        <f t="shared" si="30"/>
        <v>1.7391705530546253</v>
      </c>
      <c r="V109" s="94">
        <f t="shared" si="38"/>
        <v>5036.883809132007</v>
      </c>
      <c r="W109" s="123">
        <f t="shared" si="31"/>
        <v>7368.1363553512865</v>
      </c>
      <c r="X109" s="96">
        <f>PI()*($A$9*$C$9/$B$9)*T109*((S109+$H$2)*1000)*W109</f>
        <v>5.9426634930292975E-06</v>
      </c>
      <c r="Y109" s="109">
        <f t="shared" si="39"/>
        <v>0.029932505531159125</v>
      </c>
      <c r="Z109" s="57"/>
      <c r="AA109" s="99">
        <f t="shared" si="44"/>
        <v>964</v>
      </c>
      <c r="AB109" s="91">
        <f>'Density &amp; Scale Height'!V102</f>
        <v>1.3123760553181088E-14</v>
      </c>
      <c r="AC109" s="114">
        <f t="shared" si="33"/>
        <v>1.7391705530546253</v>
      </c>
      <c r="AD109" s="94">
        <f t="shared" si="40"/>
        <v>5036.883809132007</v>
      </c>
      <c r="AE109" s="111">
        <f t="shared" si="34"/>
        <v>7368.1363553512865</v>
      </c>
      <c r="AF109" s="96">
        <f>PI()*($A$9*$C$9/$B$9)*AB109*((AA109+$H$2)*1000)*AE109</f>
        <v>2.2304283946291235E-05</v>
      </c>
      <c r="AG109" s="109">
        <f t="shared" si="41"/>
        <v>0.11234408668335727</v>
      </c>
    </row>
    <row r="110" spans="1:33" ht="12.75">
      <c r="A110" s="57"/>
      <c r="B110" s="57"/>
      <c r="C110" s="57"/>
      <c r="D110" s="57"/>
      <c r="E110" s="57"/>
      <c r="F110" s="57"/>
      <c r="G110" s="57"/>
      <c r="H110" s="80"/>
      <c r="I110" s="81"/>
      <c r="J110" s="82"/>
      <c r="K110" s="99">
        <f t="shared" si="42"/>
        <v>973</v>
      </c>
      <c r="L110" s="91">
        <f>'Density &amp; Scale Height'!F103</f>
        <v>1.353799676739456E-15</v>
      </c>
      <c r="M110" s="114">
        <f t="shared" si="27"/>
        <v>1.7423693489042054</v>
      </c>
      <c r="N110" s="94">
        <f t="shared" si="36"/>
        <v>5027.636652073372</v>
      </c>
      <c r="O110" s="119">
        <f t="shared" si="28"/>
        <v>7363.624567578142</v>
      </c>
      <c r="P110" s="96">
        <f>PI()*($A$9*$C$9/$B$9)*L110*((K110+$H$2)*1000)*O110</f>
        <v>2.3022390164938243E-06</v>
      </c>
      <c r="Q110" s="109">
        <f t="shared" si="37"/>
        <v>0.011574821261157702</v>
      </c>
      <c r="R110" s="57"/>
      <c r="S110" s="99">
        <f t="shared" si="43"/>
        <v>973</v>
      </c>
      <c r="T110" s="91">
        <f>'Density &amp; Scale Height'!N103</f>
        <v>3.3257216507735227E-15</v>
      </c>
      <c r="U110" s="114">
        <f t="shared" si="30"/>
        <v>1.7423693489042054</v>
      </c>
      <c r="V110" s="94">
        <f t="shared" si="38"/>
        <v>5027.636652073372</v>
      </c>
      <c r="W110" s="123">
        <f t="shared" si="31"/>
        <v>7363.624567578142</v>
      </c>
      <c r="X110" s="96">
        <f>PI()*($A$9*$C$9/$B$9)*T110*((S110+$H$2)*1000)*W110</f>
        <v>5.655641875206768E-06</v>
      </c>
      <c r="Y110" s="109">
        <f t="shared" si="39"/>
        <v>0.02843451238279052</v>
      </c>
      <c r="Z110" s="57"/>
      <c r="AA110" s="99">
        <f t="shared" si="44"/>
        <v>973</v>
      </c>
      <c r="AB110" s="91">
        <f>'Density &amp; Scale Height'!V103</f>
        <v>1.2234144737405424E-14</v>
      </c>
      <c r="AC110" s="114">
        <f t="shared" si="33"/>
        <v>1.7423693489042054</v>
      </c>
      <c r="AD110" s="94">
        <f t="shared" si="40"/>
        <v>5027.636652073372</v>
      </c>
      <c r="AE110" s="111">
        <f t="shared" si="34"/>
        <v>7363.624567578142</v>
      </c>
      <c r="AF110" s="96">
        <f>PI()*($A$9*$C$9/$B$9)*AB110*((AA110+$H$2)*1000)*AE110</f>
        <v>2.0805090909552643E-05</v>
      </c>
      <c r="AG110" s="109">
        <f t="shared" si="41"/>
        <v>0.1046004376065854</v>
      </c>
    </row>
    <row r="111" spans="1:33" ht="12.75">
      <c r="A111" s="57"/>
      <c r="B111" s="57"/>
      <c r="C111" s="57"/>
      <c r="D111" s="57"/>
      <c r="E111" s="57"/>
      <c r="F111" s="57"/>
      <c r="G111" s="57"/>
      <c r="H111" s="80"/>
      <c r="I111" s="81"/>
      <c r="J111" s="82"/>
      <c r="K111" s="99">
        <f t="shared" si="42"/>
        <v>982</v>
      </c>
      <c r="L111" s="91">
        <f>'Density &amp; Scale Height'!F104</f>
        <v>1.301447418667539E-15</v>
      </c>
      <c r="M111" s="114">
        <f t="shared" si="27"/>
        <v>1.7455701034972466</v>
      </c>
      <c r="N111" s="94">
        <f t="shared" si="36"/>
        <v>5018.417755007006</v>
      </c>
      <c r="O111" s="119">
        <f t="shared" si="28"/>
        <v>7359.121057880991</v>
      </c>
      <c r="P111" s="96">
        <f>PI()*($A$9*$C$9/$B$9)*L111*((K111+$H$2)*1000)*O111</f>
        <v>2.2145644340976852E-06</v>
      </c>
      <c r="Q111" s="109">
        <f t="shared" si="37"/>
        <v>0.011113609475682866</v>
      </c>
      <c r="R111" s="57"/>
      <c r="S111" s="99">
        <f t="shared" si="43"/>
        <v>982</v>
      </c>
      <c r="T111" s="91">
        <f>'Density &amp; Scale Height'!N104</f>
        <v>3.1631562412852144E-15</v>
      </c>
      <c r="U111" s="114">
        <f t="shared" si="30"/>
        <v>1.7455701034972466</v>
      </c>
      <c r="V111" s="94">
        <f t="shared" si="38"/>
        <v>5018.417755007006</v>
      </c>
      <c r="W111" s="123">
        <f t="shared" si="31"/>
        <v>7359.121057880991</v>
      </c>
      <c r="X111" s="96">
        <f>PI()*($A$9*$C$9/$B$9)*T111*((S111+$H$2)*1000)*W111</f>
        <v>5.382478931508655E-06</v>
      </c>
      <c r="Y111" s="109">
        <f t="shared" si="39"/>
        <v>0.027011527835834173</v>
      </c>
      <c r="Z111" s="57"/>
      <c r="AA111" s="99">
        <f t="shared" si="44"/>
        <v>982</v>
      </c>
      <c r="AB111" s="91">
        <f>'Density &amp; Scale Height'!V104</f>
        <v>1.1404833001125242E-14</v>
      </c>
      <c r="AC111" s="114">
        <f t="shared" si="33"/>
        <v>1.7455701034972466</v>
      </c>
      <c r="AD111" s="94">
        <f t="shared" si="40"/>
        <v>5018.417755007006</v>
      </c>
      <c r="AE111" s="111">
        <f t="shared" si="34"/>
        <v>7359.121057880991</v>
      </c>
      <c r="AF111" s="96">
        <f>PI()*($A$9*$C$9/$B$9)*AB111*((AA111+$H$2)*1000)*AE111</f>
        <v>1.94066523002321E-05</v>
      </c>
      <c r="AG111" s="109">
        <f t="shared" si="41"/>
        <v>0.09739068846873232</v>
      </c>
    </row>
    <row r="112" spans="1:33" ht="12.75">
      <c r="A112" s="57"/>
      <c r="B112" s="57"/>
      <c r="C112" s="57"/>
      <c r="D112" s="57"/>
      <c r="E112" s="57"/>
      <c r="F112" s="57"/>
      <c r="G112" s="57"/>
      <c r="H112" s="80"/>
      <c r="I112" s="81"/>
      <c r="J112" s="82"/>
      <c r="K112" s="99">
        <f t="shared" si="42"/>
        <v>991</v>
      </c>
      <c r="L112" s="91">
        <f>'Density &amp; Scale Height'!F105</f>
        <v>1.251119654301989E-15</v>
      </c>
      <c r="M112" s="114">
        <f t="shared" si="27"/>
        <v>1.748772815635802</v>
      </c>
      <c r="N112" s="94">
        <f t="shared" si="36"/>
        <v>5009.226997170083</v>
      </c>
      <c r="O112" s="119">
        <f t="shared" si="28"/>
        <v>7354.625800976869</v>
      </c>
      <c r="P112" s="96">
        <f>PI()*($A$9*$C$9/$B$9)*L112*((K112+$H$2)*1000)*O112</f>
        <v>2.1302271098109374E-06</v>
      </c>
      <c r="Q112" s="109">
        <f t="shared" si="37"/>
        <v>0.010670791148568547</v>
      </c>
      <c r="R112" s="57"/>
      <c r="S112" s="99">
        <f t="shared" si="43"/>
        <v>991</v>
      </c>
      <c r="T112" s="91">
        <f>'Density &amp; Scale Height'!N105</f>
        <v>3.0085372311463394E-15</v>
      </c>
      <c r="U112" s="114">
        <f t="shared" si="30"/>
        <v>1.748772815635802</v>
      </c>
      <c r="V112" s="94">
        <f t="shared" si="38"/>
        <v>5009.226997170083</v>
      </c>
      <c r="W112" s="123">
        <f t="shared" si="31"/>
        <v>7354.625800976869</v>
      </c>
      <c r="X112" s="96">
        <f>PI()*($A$9*$C$9/$B$9)*T112*((S112+$H$2)*1000)*W112</f>
        <v>5.122505708088354E-06</v>
      </c>
      <c r="Y112" s="109">
        <f t="shared" si="39"/>
        <v>0.025659793886114036</v>
      </c>
      <c r="Z112" s="57"/>
      <c r="AA112" s="99">
        <f t="shared" si="44"/>
        <v>991</v>
      </c>
      <c r="AB112" s="91">
        <f>'Density &amp; Scale Height'!V105</f>
        <v>1.0631737532569052E-14</v>
      </c>
      <c r="AC112" s="114">
        <f t="shared" si="33"/>
        <v>1.748772815635802</v>
      </c>
      <c r="AD112" s="94">
        <f t="shared" si="40"/>
        <v>5009.226997170083</v>
      </c>
      <c r="AE112" s="111">
        <f t="shared" si="34"/>
        <v>7354.625800976869</v>
      </c>
      <c r="AF112" s="96">
        <f>PI()*($A$9*$C$9/$B$9)*AB112*((AA112+$H$2)*1000)*AE112</f>
        <v>1.810219785005981E-05</v>
      </c>
      <c r="AG112" s="109">
        <f t="shared" si="41"/>
        <v>0.09067801817863384</v>
      </c>
    </row>
    <row r="113" spans="1:33" ht="13.5" thickBot="1">
      <c r="A113" s="57"/>
      <c r="B113" s="57"/>
      <c r="C113" s="57"/>
      <c r="D113" s="57"/>
      <c r="E113" s="57"/>
      <c r="F113" s="57"/>
      <c r="G113" s="57"/>
      <c r="H113" s="80"/>
      <c r="I113" s="81"/>
      <c r="J113" s="82"/>
      <c r="K113" s="99">
        <f t="shared" si="42"/>
        <v>1000</v>
      </c>
      <c r="L113" s="92">
        <f>'Density &amp; Scale Height'!F106</f>
        <v>1.2027380952380842E-15</v>
      </c>
      <c r="M113" s="115">
        <f t="shared" si="27"/>
        <v>1.7519774841241225</v>
      </c>
      <c r="N113" s="95">
        <f t="shared" si="36"/>
        <v>5000.064258462457</v>
      </c>
      <c r="O113" s="120">
        <f t="shared" si="28"/>
        <v>7350.138771690784</v>
      </c>
      <c r="P113" s="97">
        <f>PI()*($A$9*$C$9/$B$9)*L113*((K113+$H$2)*1000)*O113</f>
        <v>2.049100078175837E-06</v>
      </c>
      <c r="Q113" s="112">
        <f t="shared" si="37"/>
        <v>0.010245632062899628</v>
      </c>
      <c r="R113" s="57"/>
      <c r="S113" s="129">
        <f t="shared" si="43"/>
        <v>1000</v>
      </c>
      <c r="T113" s="92">
        <f>'Density &amp; Scale Height'!N106</f>
        <v>2.861476190476173E-15</v>
      </c>
      <c r="U113" s="115">
        <f t="shared" si="30"/>
        <v>1.7519774841241225</v>
      </c>
      <c r="V113" s="95">
        <f t="shared" si="38"/>
        <v>5000.064258462457</v>
      </c>
      <c r="W113" s="124">
        <f t="shared" si="31"/>
        <v>7350.138771690784</v>
      </c>
      <c r="X113" s="97">
        <f>PI()*($A$9*$C$9/$B$9)*T113*((S113+$H$2)*1000)*W113</f>
        <v>4.875085530937924E-06</v>
      </c>
      <c r="Y113" s="112">
        <f t="shared" si="39"/>
        <v>0.02437574092019018</v>
      </c>
      <c r="Z113" s="57"/>
      <c r="AA113" s="129">
        <f t="shared" si="44"/>
        <v>1000</v>
      </c>
      <c r="AB113" s="92">
        <f>'Density &amp; Scale Height'!V106</f>
        <v>9.911047619047572E-15</v>
      </c>
      <c r="AC113" s="115">
        <f t="shared" si="33"/>
        <v>1.7519774841241225</v>
      </c>
      <c r="AD113" s="95">
        <f t="shared" si="40"/>
        <v>5000.064258462457</v>
      </c>
      <c r="AE113" s="113">
        <f t="shared" si="34"/>
        <v>7350.138771690784</v>
      </c>
      <c r="AF113" s="97">
        <f>PI()*($A$9*$C$9/$B$9)*AB113*((AA113+$H$2)*1000)*AE113</f>
        <v>1.6885412153653178E-05</v>
      </c>
      <c r="AG113" s="112">
        <f t="shared" si="41"/>
        <v>0.08442814579888883</v>
      </c>
    </row>
    <row r="114" spans="1:15" ht="12.75">
      <c r="A114" s="1"/>
      <c r="B114" s="1"/>
      <c r="C114" s="1"/>
      <c r="D114" s="1"/>
      <c r="E114" s="1"/>
      <c r="F114" s="1"/>
      <c r="G114" s="1"/>
      <c r="H114" s="7"/>
      <c r="I114" s="8"/>
      <c r="J114" s="9"/>
      <c r="K114" s="10"/>
      <c r="L114" s="12"/>
      <c r="M114" s="13"/>
      <c r="N114" s="14"/>
      <c r="O114" s="14"/>
    </row>
    <row r="115" spans="1:15" ht="12.75">
      <c r="A115" s="1"/>
      <c r="B115" s="1"/>
      <c r="C115" s="1"/>
      <c r="D115" s="1"/>
      <c r="E115" s="1"/>
      <c r="F115" s="1"/>
      <c r="G115" s="1"/>
      <c r="H115" s="7"/>
      <c r="I115" s="8"/>
      <c r="J115" s="9"/>
      <c r="K115" s="11"/>
      <c r="L115" s="12"/>
      <c r="M115" s="13"/>
      <c r="N115" s="14"/>
      <c r="O115" s="14"/>
    </row>
    <row r="116" spans="1:15" ht="12.75">
      <c r="A116" s="1"/>
      <c r="B116" s="1"/>
      <c r="C116" s="1"/>
      <c r="D116" s="1"/>
      <c r="E116" s="1"/>
      <c r="F116" s="1"/>
      <c r="G116" s="1"/>
      <c r="H116" s="7"/>
      <c r="I116" s="8"/>
      <c r="J116" s="9"/>
      <c r="K116" s="11"/>
      <c r="L116" s="12"/>
      <c r="M116" s="13"/>
      <c r="N116" s="14"/>
      <c r="O116" s="14"/>
    </row>
    <row r="117" spans="1:15" ht="12.75">
      <c r="A117" s="1"/>
      <c r="B117" s="1"/>
      <c r="C117" s="1"/>
      <c r="D117" s="1"/>
      <c r="E117" s="1"/>
      <c r="F117" s="1"/>
      <c r="G117" s="1"/>
      <c r="H117" s="7"/>
      <c r="I117" s="8"/>
      <c r="J117" s="9"/>
      <c r="K117" s="11"/>
      <c r="L117" s="12"/>
      <c r="M117" s="13"/>
      <c r="N117" s="14"/>
      <c r="O117" s="14"/>
    </row>
    <row r="118" spans="1:15" ht="12.75">
      <c r="A118" s="1"/>
      <c r="B118" s="1"/>
      <c r="C118" s="1"/>
      <c r="D118" s="1"/>
      <c r="E118" s="1"/>
      <c r="F118" s="1"/>
      <c r="G118" s="1"/>
      <c r="H118" s="7"/>
      <c r="I118" s="8"/>
      <c r="J118" s="9"/>
      <c r="K118" s="11"/>
      <c r="L118" s="12"/>
      <c r="M118" s="13"/>
      <c r="N118" s="14"/>
      <c r="O118" s="14"/>
    </row>
    <row r="119" spans="1:15" ht="12.75">
      <c r="A119" s="1"/>
      <c r="B119" s="1"/>
      <c r="C119" s="1"/>
      <c r="D119" s="1"/>
      <c r="E119" s="1"/>
      <c r="F119" s="1"/>
      <c r="G119" s="1"/>
      <c r="H119" s="7"/>
      <c r="I119" s="8"/>
      <c r="J119" s="9"/>
      <c r="K119" s="11"/>
      <c r="L119" s="12"/>
      <c r="M119" s="13"/>
      <c r="N119" s="14"/>
      <c r="O119" s="14"/>
    </row>
    <row r="120" spans="1:15" ht="12.75">
      <c r="A120" s="1"/>
      <c r="B120" s="1"/>
      <c r="C120" s="1"/>
      <c r="D120" s="1"/>
      <c r="E120" s="1"/>
      <c r="F120" s="1"/>
      <c r="G120" s="1"/>
      <c r="H120" s="7"/>
      <c r="I120" s="8"/>
      <c r="J120" s="9"/>
      <c r="K120" s="11"/>
      <c r="L120" s="12"/>
      <c r="M120" s="13"/>
      <c r="N120" s="14"/>
      <c r="O120" s="14"/>
    </row>
    <row r="121" spans="1:15" ht="12.75">
      <c r="A121" s="1"/>
      <c r="B121" s="1"/>
      <c r="C121" s="1"/>
      <c r="D121" s="1"/>
      <c r="E121" s="1"/>
      <c r="F121" s="1"/>
      <c r="G121" s="1"/>
      <c r="H121" s="7"/>
      <c r="I121" s="8"/>
      <c r="J121" s="9"/>
      <c r="K121" s="11"/>
      <c r="L121" s="12"/>
      <c r="M121" s="13"/>
      <c r="N121" s="14"/>
      <c r="O121" s="14"/>
    </row>
    <row r="122" spans="1:15" ht="12.75">
      <c r="A122" s="1"/>
      <c r="B122" s="1"/>
      <c r="C122" s="1"/>
      <c r="D122" s="1"/>
      <c r="E122" s="1"/>
      <c r="F122" s="1"/>
      <c r="G122" s="1"/>
      <c r="H122" s="7"/>
      <c r="I122" s="8"/>
      <c r="J122" s="9"/>
      <c r="K122" s="11"/>
      <c r="L122" s="12"/>
      <c r="M122" s="13"/>
      <c r="N122" s="14"/>
      <c r="O122" s="14"/>
    </row>
    <row r="123" spans="1:15" ht="12.75">
      <c r="A123" s="1"/>
      <c r="B123" s="1"/>
      <c r="C123" s="1"/>
      <c r="D123" s="1"/>
      <c r="E123" s="1"/>
      <c r="F123" s="1"/>
      <c r="G123" s="1"/>
      <c r="H123" s="7"/>
      <c r="I123" s="8"/>
      <c r="J123" s="9"/>
      <c r="K123" s="11"/>
      <c r="L123" s="12"/>
      <c r="M123" s="13"/>
      <c r="N123" s="14"/>
      <c r="O123" s="14"/>
    </row>
    <row r="124" spans="1:15" ht="12.75">
      <c r="A124" s="1"/>
      <c r="B124" s="1"/>
      <c r="C124" s="1"/>
      <c r="D124" s="1"/>
      <c r="E124" s="1"/>
      <c r="F124" s="1"/>
      <c r="G124" s="1"/>
      <c r="H124" s="7"/>
      <c r="I124" s="8"/>
      <c r="J124" s="9"/>
      <c r="K124" s="11"/>
      <c r="L124" s="12"/>
      <c r="M124" s="13"/>
      <c r="N124" s="14"/>
      <c r="O124" s="14"/>
    </row>
    <row r="125" spans="1:15" ht="12.75">
      <c r="A125" s="1"/>
      <c r="B125" s="1"/>
      <c r="C125" s="1"/>
      <c r="D125" s="1"/>
      <c r="E125" s="1"/>
      <c r="F125" s="1"/>
      <c r="G125" s="1"/>
      <c r="H125" s="7"/>
      <c r="I125" s="8"/>
      <c r="J125" s="9"/>
      <c r="K125" s="11"/>
      <c r="L125" s="12"/>
      <c r="M125" s="13"/>
      <c r="N125" s="14"/>
      <c r="O125" s="14"/>
    </row>
    <row r="126" spans="1:15" ht="12.75">
      <c r="A126" s="1"/>
      <c r="B126" s="1"/>
      <c r="C126" s="1"/>
      <c r="D126" s="1"/>
      <c r="E126" s="1"/>
      <c r="F126" s="1"/>
      <c r="G126" s="1"/>
      <c r="H126" s="7"/>
      <c r="I126" s="8"/>
      <c r="J126" s="9"/>
      <c r="K126" s="11"/>
      <c r="L126" s="12"/>
      <c r="M126" s="13"/>
      <c r="N126" s="14"/>
      <c r="O126" s="14"/>
    </row>
    <row r="127" spans="1:15" ht="12.75">
      <c r="A127" s="1"/>
      <c r="B127" s="1"/>
      <c r="C127" s="1"/>
      <c r="D127" s="1"/>
      <c r="E127" s="1"/>
      <c r="F127" s="1"/>
      <c r="G127" s="1"/>
      <c r="H127" s="7"/>
      <c r="I127" s="8"/>
      <c r="J127" s="9"/>
      <c r="K127" s="11"/>
      <c r="L127" s="12"/>
      <c r="M127" s="13"/>
      <c r="N127" s="14"/>
      <c r="O127" s="14"/>
    </row>
    <row r="128" spans="1:15" ht="12.75">
      <c r="A128" s="1"/>
      <c r="B128" s="1"/>
      <c r="C128" s="1"/>
      <c r="D128" s="1"/>
      <c r="E128" s="1"/>
      <c r="F128" s="1"/>
      <c r="G128" s="1"/>
      <c r="H128" s="7"/>
      <c r="I128" s="8"/>
      <c r="J128" s="9"/>
      <c r="K128" s="11"/>
      <c r="L128" s="12"/>
      <c r="M128" s="13"/>
      <c r="N128" s="14"/>
      <c r="O128" s="14"/>
    </row>
    <row r="129" spans="1:15" ht="12.75">
      <c r="A129" s="1"/>
      <c r="B129" s="1"/>
      <c r="C129" s="1"/>
      <c r="D129" s="1"/>
      <c r="E129" s="1"/>
      <c r="F129" s="1"/>
      <c r="G129" s="1"/>
      <c r="H129" s="7"/>
      <c r="I129" s="8"/>
      <c r="J129" s="9"/>
      <c r="K129" s="11"/>
      <c r="L129" s="12"/>
      <c r="M129" s="13"/>
      <c r="N129" s="14"/>
      <c r="O129" s="14"/>
    </row>
    <row r="130" spans="1:15" ht="12.75">
      <c r="A130" s="1"/>
      <c r="B130" s="1"/>
      <c r="C130" s="1"/>
      <c r="D130" s="1"/>
      <c r="E130" s="1"/>
      <c r="F130" s="1"/>
      <c r="G130" s="1"/>
      <c r="H130" s="7"/>
      <c r="I130" s="8"/>
      <c r="J130" s="9"/>
      <c r="K130" s="11"/>
      <c r="L130" s="12"/>
      <c r="M130" s="13"/>
      <c r="N130" s="14"/>
      <c r="O130" s="14"/>
    </row>
    <row r="131" spans="1:15" ht="12.75">
      <c r="A131" s="1"/>
      <c r="B131" s="1"/>
      <c r="C131" s="1"/>
      <c r="D131" s="1"/>
      <c r="E131" s="1"/>
      <c r="F131" s="1"/>
      <c r="G131" s="1"/>
      <c r="H131" s="7"/>
      <c r="I131" s="8"/>
      <c r="J131" s="9"/>
      <c r="K131" s="11"/>
      <c r="L131" s="12"/>
      <c r="M131" s="13"/>
      <c r="N131" s="14"/>
      <c r="O131" s="14"/>
    </row>
    <row r="132" spans="1:15" ht="12.75">
      <c r="A132" s="1"/>
      <c r="B132" s="1"/>
      <c r="C132" s="1"/>
      <c r="D132" s="1"/>
      <c r="E132" s="1"/>
      <c r="F132" s="1"/>
      <c r="G132" s="1"/>
      <c r="H132" s="7"/>
      <c r="I132" s="8"/>
      <c r="J132" s="9"/>
      <c r="K132" s="11"/>
      <c r="L132" s="12"/>
      <c r="M132" s="13"/>
      <c r="N132" s="14"/>
      <c r="O132" s="14"/>
    </row>
    <row r="133" spans="1:15" ht="12.75">
      <c r="A133" s="1"/>
      <c r="B133" s="1"/>
      <c r="C133" s="1"/>
      <c r="D133" s="1"/>
      <c r="E133" s="1"/>
      <c r="F133" s="1"/>
      <c r="G133" s="1"/>
      <c r="H133" s="7"/>
      <c r="I133" s="8"/>
      <c r="J133" s="9"/>
      <c r="K133" s="11"/>
      <c r="L133" s="12"/>
      <c r="M133" s="13"/>
      <c r="N133" s="14"/>
      <c r="O133" s="14"/>
    </row>
    <row r="134" spans="8:15" ht="12.75">
      <c r="H134" s="7"/>
      <c r="I134" s="8"/>
      <c r="J134" s="9"/>
      <c r="K134" s="15"/>
      <c r="N134" s="16"/>
      <c r="O134" s="16"/>
    </row>
    <row r="135" spans="8:10" ht="12.75">
      <c r="H135" s="15"/>
      <c r="I135" s="15"/>
      <c r="J135" s="15"/>
    </row>
  </sheetData>
  <sheetProtection/>
  <mergeCells count="7">
    <mergeCell ref="A6:B6"/>
    <mergeCell ref="S11:Y11"/>
    <mergeCell ref="AA11:AG11"/>
    <mergeCell ref="F1:I1"/>
    <mergeCell ref="F2:G2"/>
    <mergeCell ref="F3:G3"/>
    <mergeCell ref="K11:Q11"/>
  </mergeCells>
  <printOptions/>
  <pageMargins left="0.5" right="0.5" top="0.5" bottom="0.5" header="0" footer="0"/>
  <pageSetup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06"/>
  <sheetViews>
    <sheetView workbookViewId="0" topLeftCell="H1">
      <selection activeCell="A24" sqref="A24"/>
    </sheetView>
  </sheetViews>
  <sheetFormatPr defaultColWidth="9.140625" defaultRowHeight="15"/>
  <cols>
    <col min="1" max="1" width="7.00390625" style="17" bestFit="1" customWidth="1"/>
    <col min="2" max="2" width="17.7109375" style="17" bestFit="1" customWidth="1"/>
    <col min="3" max="3" width="9.421875" style="17" bestFit="1" customWidth="1"/>
    <col min="4" max="4" width="9.00390625" style="17" customWidth="1"/>
    <col min="5" max="5" width="8.57421875" style="17" customWidth="1"/>
    <col min="6" max="6" width="17.28125" style="17" bestFit="1" customWidth="1"/>
    <col min="7" max="7" width="9.421875" style="17" bestFit="1" customWidth="1"/>
    <col min="8" max="8" width="10.28125" style="17" customWidth="1"/>
    <col min="9" max="9" width="7.00390625" style="17" bestFit="1" customWidth="1"/>
    <col min="10" max="10" width="17.7109375" style="17" bestFit="1" customWidth="1"/>
    <col min="11" max="11" width="9.421875" style="17" bestFit="1" customWidth="1"/>
    <col min="12" max="12" width="8.8515625" style="17" customWidth="1"/>
    <col min="13" max="13" width="8.8515625" style="17" bestFit="1" customWidth="1"/>
    <col min="14" max="14" width="17.28125" style="17" bestFit="1" customWidth="1"/>
    <col min="15" max="15" width="9.421875" style="17" bestFit="1" customWidth="1"/>
    <col min="16" max="16" width="9.8515625" style="17" customWidth="1"/>
    <col min="17" max="17" width="8.00390625" style="17" customWidth="1"/>
    <col min="18" max="18" width="17.7109375" style="17" bestFit="1" customWidth="1"/>
    <col min="19" max="19" width="9.421875" style="17" bestFit="1" customWidth="1"/>
    <col min="20" max="20" width="9.140625" style="17" customWidth="1"/>
    <col min="21" max="21" width="8.00390625" style="17" customWidth="1"/>
    <col min="22" max="22" width="17.28125" style="17" bestFit="1" customWidth="1"/>
    <col min="23" max="23" width="9.421875" style="17" bestFit="1" customWidth="1"/>
    <col min="24" max="24" width="11.57421875" style="17" customWidth="1"/>
    <col min="25" max="16384" width="8.00390625" style="17" customWidth="1"/>
  </cols>
  <sheetData>
    <row r="1" spans="1:24" ht="13.5" thickBot="1">
      <c r="A1" s="151" t="s">
        <v>26</v>
      </c>
      <c r="B1" s="152"/>
      <c r="C1" s="152"/>
      <c r="D1" s="152"/>
      <c r="E1" s="152"/>
      <c r="F1" s="152"/>
      <c r="G1" s="152"/>
      <c r="H1" s="153"/>
      <c r="I1" s="151" t="s">
        <v>27</v>
      </c>
      <c r="J1" s="152"/>
      <c r="K1" s="152"/>
      <c r="L1" s="152"/>
      <c r="M1" s="152"/>
      <c r="N1" s="152"/>
      <c r="O1" s="152"/>
      <c r="P1" s="153"/>
      <c r="Q1" s="151" t="s">
        <v>28</v>
      </c>
      <c r="R1" s="152"/>
      <c r="S1" s="152"/>
      <c r="T1" s="152"/>
      <c r="U1" s="152"/>
      <c r="V1" s="152"/>
      <c r="W1" s="152"/>
      <c r="X1" s="153"/>
    </row>
    <row r="2" spans="1:24" ht="13.5" thickBot="1">
      <c r="A2" s="151" t="s">
        <v>6</v>
      </c>
      <c r="B2" s="152"/>
      <c r="C2" s="152"/>
      <c r="D2" s="153"/>
      <c r="E2" s="151" t="s">
        <v>7</v>
      </c>
      <c r="F2" s="152"/>
      <c r="G2" s="152"/>
      <c r="H2" s="153"/>
      <c r="I2" s="151" t="s">
        <v>6</v>
      </c>
      <c r="J2" s="152"/>
      <c r="K2" s="152"/>
      <c r="L2" s="152"/>
      <c r="M2" s="152" t="s">
        <v>7</v>
      </c>
      <c r="N2" s="152"/>
      <c r="O2" s="152"/>
      <c r="P2" s="153"/>
      <c r="Q2" s="151" t="s">
        <v>6</v>
      </c>
      <c r="R2" s="152"/>
      <c r="S2" s="152"/>
      <c r="T2" s="153"/>
      <c r="U2" s="151" t="s">
        <v>7</v>
      </c>
      <c r="V2" s="152"/>
      <c r="W2" s="152"/>
      <c r="X2" s="153"/>
    </row>
    <row r="3" spans="1:24" ht="13.5" thickBot="1">
      <c r="A3" s="108" t="s">
        <v>8</v>
      </c>
      <c r="B3" s="107" t="s">
        <v>9</v>
      </c>
      <c r="C3" s="86" t="s">
        <v>10</v>
      </c>
      <c r="D3" s="108" t="s">
        <v>11</v>
      </c>
      <c r="E3" s="106" t="s">
        <v>8</v>
      </c>
      <c r="F3" s="106" t="s">
        <v>12</v>
      </c>
      <c r="G3" s="106" t="s">
        <v>13</v>
      </c>
      <c r="H3" s="106" t="s">
        <v>11</v>
      </c>
      <c r="I3" s="106" t="s">
        <v>8</v>
      </c>
      <c r="J3" s="106" t="s">
        <v>9</v>
      </c>
      <c r="K3" s="106" t="s">
        <v>10</v>
      </c>
      <c r="L3" s="106" t="s">
        <v>11</v>
      </c>
      <c r="M3" s="106" t="s">
        <v>8</v>
      </c>
      <c r="N3" s="106" t="s">
        <v>12</v>
      </c>
      <c r="O3" s="106" t="s">
        <v>13</v>
      </c>
      <c r="P3" s="106" t="s">
        <v>11</v>
      </c>
      <c r="Q3" s="106" t="s">
        <v>8</v>
      </c>
      <c r="R3" s="106" t="s">
        <v>9</v>
      </c>
      <c r="S3" s="106" t="s">
        <v>10</v>
      </c>
      <c r="T3" s="106" t="s">
        <v>11</v>
      </c>
      <c r="U3" s="106" t="s">
        <v>8</v>
      </c>
      <c r="V3" s="106" t="s">
        <v>12</v>
      </c>
      <c r="W3" s="106" t="s">
        <v>13</v>
      </c>
      <c r="X3" s="107" t="s">
        <v>11</v>
      </c>
    </row>
    <row r="4" spans="1:24" ht="12.75">
      <c r="A4" s="18">
        <v>0</v>
      </c>
      <c r="B4" s="19">
        <v>1.2040476190476195</v>
      </c>
      <c r="C4" s="20">
        <f aca="true" t="shared" si="0" ref="C4:C22">10^(LOG(B5)-D4*A5)</f>
        <v>1.20404761904762</v>
      </c>
      <c r="D4" s="21">
        <f aca="true" t="shared" si="1" ref="D4:D22">(LOG(B5)-LOG(B4))/(A5-A4)</f>
        <v>-0.06323656378815036</v>
      </c>
      <c r="E4" s="22"/>
      <c r="F4" s="53">
        <f>(10^(E4*H4+LOG(G4)))</f>
        <v>1.20404761904762</v>
      </c>
      <c r="G4" s="23">
        <f aca="true" t="shared" si="2" ref="G4:G44">LOOKUP(E4,$A$4:$A$23,$C$4:$C$22)</f>
        <v>1.20404761904762</v>
      </c>
      <c r="H4" s="24">
        <f aca="true" t="shared" si="3" ref="H4:H44">LOOKUP(E4,$A$4:$A$23,$D$4:$D$22)</f>
        <v>-0.06323656378815036</v>
      </c>
      <c r="I4" s="25">
        <v>0</v>
      </c>
      <c r="J4" s="19">
        <v>1.2045238095238093</v>
      </c>
      <c r="K4" s="26">
        <f aca="true" t="shared" si="4" ref="K4:K22">10^(LOG(J5)-L4*I5)</f>
        <v>1.2045238095238089</v>
      </c>
      <c r="L4" s="21">
        <f aca="true" t="shared" si="5" ref="L4:L22">(LOG(J5)-LOG(J4))/(I5-I4)</f>
        <v>-0.06325321660595548</v>
      </c>
      <c r="M4" s="55"/>
      <c r="N4" s="53">
        <f>10^(M4*P4+LOG(O4))</f>
        <v>1.2045238095238089</v>
      </c>
      <c r="O4" s="23">
        <f aca="true" t="shared" si="6" ref="O4:O44">LOOKUP(M4,$I$4:$I$23,$K$4:$K$22)</f>
        <v>1.2045238095238089</v>
      </c>
      <c r="P4" s="24">
        <f aca="true" t="shared" si="7" ref="P4:P44">LOOKUP(M4,$I$4:$I$23,$L$4:$L$22)</f>
        <v>-0.06325321660595548</v>
      </c>
      <c r="Q4" s="27">
        <v>0</v>
      </c>
      <c r="R4" s="19">
        <v>1.2044285714285714</v>
      </c>
      <c r="S4" s="20">
        <f aca="true" t="shared" si="8" ref="S4:S22">10^(LOG(R5)-T4*Q5)</f>
        <v>1.2044285714285703</v>
      </c>
      <c r="T4" s="21">
        <f aca="true" t="shared" si="9" ref="T4:T22">(LOG(R5)-LOG(R4))/(Q5-Q4)</f>
        <v>-0.06327373100313308</v>
      </c>
      <c r="U4" s="22"/>
      <c r="V4" s="53">
        <f>10^(U4*X4+LOG(W4))</f>
        <v>1.2044285714285703</v>
      </c>
      <c r="W4" s="23">
        <f aca="true" t="shared" si="10" ref="W4:W44">LOOKUP(U4,$Q$4:$Q$23,$S$4:$S$22)</f>
        <v>1.2044285714285703</v>
      </c>
      <c r="X4" s="24">
        <f aca="true" t="shared" si="11" ref="X4:X44">LOOKUP(U4,$Q$4:$Q$23,$T$4:$T$22)</f>
        <v>-0.06327373100313308</v>
      </c>
    </row>
    <row r="5" spans="1:24" ht="12.75">
      <c r="A5" s="28">
        <f>A4+100</f>
        <v>100</v>
      </c>
      <c r="B5" s="29">
        <v>5.714619047619047E-07</v>
      </c>
      <c r="C5" s="30">
        <f t="shared" si="0"/>
        <v>0.05195061007348575</v>
      </c>
      <c r="D5" s="31">
        <f t="shared" si="1"/>
        <v>-0.04958603367569694</v>
      </c>
      <c r="E5" s="37"/>
      <c r="F5" s="54">
        <f aca="true" t="shared" si="12" ref="F5:F44">(10^(E5*H5+LOG(G5)))</f>
        <v>1.20404761904762</v>
      </c>
      <c r="G5" s="32">
        <f t="shared" si="2"/>
        <v>1.20404761904762</v>
      </c>
      <c r="H5" s="33">
        <f t="shared" si="3"/>
        <v>-0.06323656378815036</v>
      </c>
      <c r="I5" s="34">
        <f>I4+100</f>
        <v>100</v>
      </c>
      <c r="J5" s="29">
        <v>5.695E-07</v>
      </c>
      <c r="K5" s="35">
        <f t="shared" si="4"/>
        <v>0.045107017011448765</v>
      </c>
      <c r="L5" s="31">
        <f t="shared" si="5"/>
        <v>-0.0489875037914584</v>
      </c>
      <c r="M5" s="52"/>
      <c r="N5" s="54">
        <f aca="true" t="shared" si="13" ref="N5:N68">10^(M5*P5+LOG(O5))</f>
        <v>1.2045238095238089</v>
      </c>
      <c r="O5" s="32">
        <f t="shared" si="6"/>
        <v>1.2045238095238089</v>
      </c>
      <c r="P5" s="33">
        <f t="shared" si="7"/>
        <v>-0.06325321660595548</v>
      </c>
      <c r="Q5" s="36">
        <f>Q4+100</f>
        <v>100</v>
      </c>
      <c r="R5" s="29">
        <v>5.667714285714286E-07</v>
      </c>
      <c r="S5" s="30">
        <f t="shared" si="8"/>
        <v>0.03736536814789337</v>
      </c>
      <c r="T5" s="31">
        <f t="shared" si="9"/>
        <v>-0.048190613165908454</v>
      </c>
      <c r="U5" s="37"/>
      <c r="V5" s="54">
        <f aca="true" t="shared" si="14" ref="V5:V68">10^(U5*X5+LOG(W5))</f>
        <v>1.2044285714285703</v>
      </c>
      <c r="W5" s="32">
        <f t="shared" si="10"/>
        <v>1.2044285714285703</v>
      </c>
      <c r="X5" s="33">
        <f t="shared" si="11"/>
        <v>-0.06327373100313308</v>
      </c>
    </row>
    <row r="6" spans="1:24" ht="12.75">
      <c r="A6" s="28">
        <f aca="true" t="shared" si="15" ref="A6:A23">A5+50</f>
        <v>150</v>
      </c>
      <c r="B6" s="29">
        <v>1.895333333333333E-09</v>
      </c>
      <c r="C6" s="30">
        <f t="shared" si="0"/>
        <v>1.2502478988075195E-06</v>
      </c>
      <c r="D6" s="31">
        <f t="shared" si="1"/>
        <v>-0.018795403551341783</v>
      </c>
      <c r="E6" s="88">
        <f>Figure!K13</f>
        <v>100</v>
      </c>
      <c r="F6" s="54">
        <f t="shared" si="12"/>
        <v>5.714619047619047E-07</v>
      </c>
      <c r="G6" s="32">
        <f t="shared" si="2"/>
        <v>0.05195061007348575</v>
      </c>
      <c r="H6" s="33">
        <f t="shared" si="3"/>
        <v>-0.04958603367569694</v>
      </c>
      <c r="I6" s="34">
        <f aca="true" t="shared" si="16" ref="I6:I23">I5+50</f>
        <v>150</v>
      </c>
      <c r="J6" s="29">
        <v>2.0235714285714283E-09</v>
      </c>
      <c r="K6" s="35">
        <f t="shared" si="4"/>
        <v>6.85315106530869E-07</v>
      </c>
      <c r="L6" s="31">
        <f t="shared" si="5"/>
        <v>-0.016865145108775615</v>
      </c>
      <c r="M6" s="88">
        <f>Figure!K13</f>
        <v>100</v>
      </c>
      <c r="N6" s="54">
        <f t="shared" si="13"/>
        <v>5.694999999999993E-07</v>
      </c>
      <c r="O6" s="32">
        <f t="shared" si="6"/>
        <v>0.045107017011448765</v>
      </c>
      <c r="P6" s="33">
        <f t="shared" si="7"/>
        <v>-0.0489875037914584</v>
      </c>
      <c r="Q6" s="36">
        <f aca="true" t="shared" si="17" ref="Q6:Q23">Q5+50</f>
        <v>150</v>
      </c>
      <c r="R6" s="29">
        <v>2.2073809523809527E-09</v>
      </c>
      <c r="S6" s="30">
        <f t="shared" si="8"/>
        <v>4.195562393247689E-07</v>
      </c>
      <c r="T6" s="31">
        <f t="shared" si="9"/>
        <v>-0.01519275262198363</v>
      </c>
      <c r="U6" s="88">
        <f>Figure!K13</f>
        <v>100</v>
      </c>
      <c r="V6" s="54">
        <f t="shared" si="14"/>
        <v>5.667714285714277E-07</v>
      </c>
      <c r="W6" s="32">
        <f t="shared" si="10"/>
        <v>0.03736536814789337</v>
      </c>
      <c r="X6" s="33">
        <f t="shared" si="11"/>
        <v>-0.048190613165908454</v>
      </c>
    </row>
    <row r="7" spans="1:24" ht="12.75">
      <c r="A7" s="28">
        <f t="shared" si="15"/>
        <v>200</v>
      </c>
      <c r="B7" s="29">
        <v>2.1772857142857144E-10</v>
      </c>
      <c r="C7" s="30">
        <f t="shared" si="0"/>
        <v>1.4724480495605254E-07</v>
      </c>
      <c r="D7" s="31">
        <f t="shared" si="1"/>
        <v>-0.014150622790116252</v>
      </c>
      <c r="E7" s="88">
        <f>Figure!K14</f>
        <v>109</v>
      </c>
      <c r="F7" s="54">
        <f t="shared" si="12"/>
        <v>2.0450926191956307E-07</v>
      </c>
      <c r="G7" s="32">
        <f t="shared" si="2"/>
        <v>0.05195061007348575</v>
      </c>
      <c r="H7" s="33">
        <f t="shared" si="3"/>
        <v>-0.04958603367569694</v>
      </c>
      <c r="I7" s="34">
        <f t="shared" si="16"/>
        <v>200</v>
      </c>
      <c r="J7" s="29">
        <v>2.9030952380952384E-10</v>
      </c>
      <c r="K7" s="35">
        <f t="shared" si="4"/>
        <v>7.25941561675023E-08</v>
      </c>
      <c r="L7" s="31">
        <f t="shared" si="5"/>
        <v>-0.011990201889902359</v>
      </c>
      <c r="M7" s="88">
        <f>Figure!K14</f>
        <v>109</v>
      </c>
      <c r="N7" s="54">
        <f t="shared" si="13"/>
        <v>2.0635081775219063E-07</v>
      </c>
      <c r="O7" s="32">
        <f t="shared" si="6"/>
        <v>0.045107017011448765</v>
      </c>
      <c r="P7" s="33">
        <f t="shared" si="7"/>
        <v>-0.0489875037914584</v>
      </c>
      <c r="Q7" s="36">
        <f t="shared" si="17"/>
        <v>200</v>
      </c>
      <c r="R7" s="29">
        <v>3.839190476190476E-10</v>
      </c>
      <c r="S7" s="30">
        <f t="shared" si="8"/>
        <v>4.444600942647481E-08</v>
      </c>
      <c r="T7" s="31">
        <f t="shared" si="9"/>
        <v>-0.010317965572294625</v>
      </c>
      <c r="U7" s="88">
        <f>Figure!K14</f>
        <v>109</v>
      </c>
      <c r="V7" s="54">
        <f t="shared" si="14"/>
        <v>2.0878170047325236E-07</v>
      </c>
      <c r="W7" s="32">
        <f t="shared" si="10"/>
        <v>0.03736536814789337</v>
      </c>
      <c r="X7" s="33">
        <f t="shared" si="11"/>
        <v>-0.048190613165908454</v>
      </c>
    </row>
    <row r="8" spans="1:24" ht="12.75">
      <c r="A8" s="28">
        <f t="shared" si="15"/>
        <v>250</v>
      </c>
      <c r="B8" s="29">
        <v>4.269571428571429E-11</v>
      </c>
      <c r="C8" s="30">
        <f t="shared" si="0"/>
        <v>4.2393917507349256E-08</v>
      </c>
      <c r="D8" s="31">
        <f t="shared" si="1"/>
        <v>-0.011987677067360529</v>
      </c>
      <c r="E8" s="88">
        <f>Figure!K15</f>
        <v>118</v>
      </c>
      <c r="F8" s="54">
        <f t="shared" si="12"/>
        <v>7.318779758085557E-08</v>
      </c>
      <c r="G8" s="32">
        <f t="shared" si="2"/>
        <v>0.05195061007348575</v>
      </c>
      <c r="H8" s="33">
        <f t="shared" si="3"/>
        <v>-0.04958603367569694</v>
      </c>
      <c r="I8" s="34">
        <f t="shared" si="16"/>
        <v>250</v>
      </c>
      <c r="J8" s="29">
        <v>7.30047619047619E-11</v>
      </c>
      <c r="K8" s="35">
        <f t="shared" si="4"/>
        <v>2.3342297816040455E-08</v>
      </c>
      <c r="L8" s="31">
        <f t="shared" si="5"/>
        <v>-0.010019169667435079</v>
      </c>
      <c r="M8" s="88">
        <f>Figure!K15</f>
        <v>118</v>
      </c>
      <c r="N8" s="54">
        <f t="shared" si="13"/>
        <v>7.47684986602249E-08</v>
      </c>
      <c r="O8" s="32">
        <f t="shared" si="6"/>
        <v>0.045107017011448765</v>
      </c>
      <c r="P8" s="33">
        <f t="shared" si="7"/>
        <v>-0.0489875037914584</v>
      </c>
      <c r="Q8" s="36">
        <f t="shared" si="17"/>
        <v>250</v>
      </c>
      <c r="R8" s="29">
        <v>1.1704190476190474E-10</v>
      </c>
      <c r="S8" s="30">
        <f t="shared" si="8"/>
        <v>1.5732844872573346E-08</v>
      </c>
      <c r="T8" s="31">
        <f t="shared" si="9"/>
        <v>-0.008513863518128346</v>
      </c>
      <c r="U8" s="88">
        <f>Figure!K15</f>
        <v>118</v>
      </c>
      <c r="V8" s="54">
        <f t="shared" si="14"/>
        <v>7.690895527739073E-08</v>
      </c>
      <c r="W8" s="32">
        <f t="shared" si="10"/>
        <v>0.03736536814789337</v>
      </c>
      <c r="X8" s="33">
        <f t="shared" si="11"/>
        <v>-0.048190613165908454</v>
      </c>
    </row>
    <row r="9" spans="1:24" ht="12.75">
      <c r="A9" s="28">
        <f t="shared" si="15"/>
        <v>300</v>
      </c>
      <c r="B9" s="29">
        <v>1.0739904761904764E-11</v>
      </c>
      <c r="C9" s="30">
        <f t="shared" si="0"/>
        <v>1.6306858810703326E-08</v>
      </c>
      <c r="D9" s="31">
        <f t="shared" si="1"/>
        <v>-0.010604566269270954</v>
      </c>
      <c r="E9" s="88">
        <f>Figure!K16</f>
        <v>127</v>
      </c>
      <c r="F9" s="54">
        <f t="shared" si="12"/>
        <v>2.6191741461778203E-08</v>
      </c>
      <c r="G9" s="32">
        <f t="shared" si="2"/>
        <v>0.05195061007348575</v>
      </c>
      <c r="H9" s="33">
        <f t="shared" si="3"/>
        <v>-0.04958603367569694</v>
      </c>
      <c r="I9" s="34">
        <f t="shared" si="16"/>
        <v>300</v>
      </c>
      <c r="J9" s="29">
        <v>2.3035238095238092E-11</v>
      </c>
      <c r="K9" s="35">
        <f t="shared" si="4"/>
        <v>1.0321151283253686E-08</v>
      </c>
      <c r="L9" s="31">
        <f t="shared" si="5"/>
        <v>-0.008837784794245742</v>
      </c>
      <c r="M9" s="88">
        <f>Figure!K16</f>
        <v>127</v>
      </c>
      <c r="N9" s="54">
        <f t="shared" si="13"/>
        <v>2.709137987821076E-08</v>
      </c>
      <c r="O9" s="32">
        <f t="shared" si="6"/>
        <v>0.045107017011448765</v>
      </c>
      <c r="P9" s="33">
        <f t="shared" si="7"/>
        <v>-0.0489875037914584</v>
      </c>
      <c r="Q9" s="36">
        <f t="shared" si="17"/>
        <v>300</v>
      </c>
      <c r="R9" s="29">
        <v>4.3918571428571424E-11</v>
      </c>
      <c r="S9" s="30">
        <f t="shared" si="8"/>
        <v>7.830036077174961E-09</v>
      </c>
      <c r="T9" s="31">
        <f t="shared" si="9"/>
        <v>-0.007503718526773113</v>
      </c>
      <c r="U9" s="88">
        <f>Figure!K16</f>
        <v>127</v>
      </c>
      <c r="V9" s="54">
        <f t="shared" si="14"/>
        <v>2.8330966691295213E-08</v>
      </c>
      <c r="W9" s="32">
        <f t="shared" si="10"/>
        <v>0.03736536814789337</v>
      </c>
      <c r="X9" s="33">
        <f t="shared" si="11"/>
        <v>-0.048190613165908454</v>
      </c>
    </row>
    <row r="10" spans="1:24" ht="12.75">
      <c r="A10" s="28">
        <f t="shared" si="15"/>
        <v>350</v>
      </c>
      <c r="B10" s="29">
        <v>3.167904761904762E-12</v>
      </c>
      <c r="C10" s="30">
        <f t="shared" si="0"/>
        <v>7.814354090177935E-09</v>
      </c>
      <c r="D10" s="31">
        <f t="shared" si="1"/>
        <v>-0.009691774199138763</v>
      </c>
      <c r="E10" s="88">
        <f>Figure!K17</f>
        <v>136</v>
      </c>
      <c r="F10" s="54">
        <f t="shared" si="12"/>
        <v>9.373247228033536E-09</v>
      </c>
      <c r="G10" s="32">
        <f t="shared" si="2"/>
        <v>0.05195061007348575</v>
      </c>
      <c r="H10" s="33">
        <f t="shared" si="3"/>
        <v>-0.04958603367569694</v>
      </c>
      <c r="I10" s="34">
        <f t="shared" si="16"/>
        <v>350</v>
      </c>
      <c r="J10" s="29">
        <v>8.327285714285713E-12</v>
      </c>
      <c r="K10" s="35">
        <f t="shared" si="4"/>
        <v>5.488822325674664E-09</v>
      </c>
      <c r="L10" s="31">
        <f t="shared" si="5"/>
        <v>-0.008054216305662222</v>
      </c>
      <c r="M10" s="88">
        <f>Figure!K17</f>
        <v>136</v>
      </c>
      <c r="N10" s="54">
        <f t="shared" si="13"/>
        <v>9.816204375599738E-09</v>
      </c>
      <c r="O10" s="32">
        <f t="shared" si="6"/>
        <v>0.045107017011448765</v>
      </c>
      <c r="P10" s="33">
        <f t="shared" si="7"/>
        <v>-0.0489875037914584</v>
      </c>
      <c r="Q10" s="36">
        <f t="shared" si="17"/>
        <v>350</v>
      </c>
      <c r="R10" s="29">
        <v>1.8512380952380954E-11</v>
      </c>
      <c r="S10" s="30">
        <f t="shared" si="8"/>
        <v>4.573822684257112E-09</v>
      </c>
      <c r="T10" s="31">
        <f t="shared" si="9"/>
        <v>-0.006836620129598252</v>
      </c>
      <c r="U10" s="88">
        <f>Figure!K17</f>
        <v>136</v>
      </c>
      <c r="V10" s="54">
        <f t="shared" si="14"/>
        <v>1.0436283665125221E-08</v>
      </c>
      <c r="W10" s="32">
        <f t="shared" si="10"/>
        <v>0.03736536814789337</v>
      </c>
      <c r="X10" s="33">
        <f t="shared" si="11"/>
        <v>-0.048190613165908454</v>
      </c>
    </row>
    <row r="11" spans="1:24" ht="12.75">
      <c r="A11" s="28">
        <f t="shared" si="15"/>
        <v>400</v>
      </c>
      <c r="B11" s="29">
        <v>1.0379666666666664E-12</v>
      </c>
      <c r="C11" s="30">
        <f t="shared" si="0"/>
        <v>4.186360352788614E-09</v>
      </c>
      <c r="D11" s="31">
        <f t="shared" si="1"/>
        <v>-0.009014133004905531</v>
      </c>
      <c r="E11" s="88">
        <f>Figure!K18</f>
        <v>145</v>
      </c>
      <c r="F11" s="54">
        <f t="shared" si="12"/>
        <v>3.354407102943098E-09</v>
      </c>
      <c r="G11" s="32">
        <f t="shared" si="2"/>
        <v>0.05195061007348575</v>
      </c>
      <c r="H11" s="33">
        <f t="shared" si="3"/>
        <v>-0.04958603367569694</v>
      </c>
      <c r="I11" s="34">
        <f t="shared" si="16"/>
        <v>400</v>
      </c>
      <c r="J11" s="29">
        <v>3.2945238095238096E-12</v>
      </c>
      <c r="K11" s="35">
        <f t="shared" si="4"/>
        <v>3.3008294904383024E-09</v>
      </c>
      <c r="L11" s="31">
        <f t="shared" si="5"/>
        <v>-0.007502076100502642</v>
      </c>
      <c r="M11" s="88">
        <f>Figure!K18</f>
        <v>145</v>
      </c>
      <c r="N11" s="54">
        <f t="shared" si="13"/>
        <v>3.5567722565893665E-09</v>
      </c>
      <c r="O11" s="32">
        <f t="shared" si="6"/>
        <v>0.045107017011448765</v>
      </c>
      <c r="P11" s="33">
        <f t="shared" si="7"/>
        <v>-0.0489875037914584</v>
      </c>
      <c r="Q11" s="36">
        <f t="shared" si="17"/>
        <v>400</v>
      </c>
      <c r="R11" s="29">
        <v>8.426190476190477E-12</v>
      </c>
      <c r="S11" s="30">
        <f t="shared" si="8"/>
        <v>2.9358504472790805E-09</v>
      </c>
      <c r="T11" s="31">
        <f t="shared" si="9"/>
        <v>-0.006355256641332829</v>
      </c>
      <c r="U11" s="88">
        <f>Figure!K18</f>
        <v>145</v>
      </c>
      <c r="V11" s="54">
        <f t="shared" si="14"/>
        <v>3.844415826884746E-09</v>
      </c>
      <c r="W11" s="32">
        <f t="shared" si="10"/>
        <v>0.03736536814789337</v>
      </c>
      <c r="X11" s="33">
        <f t="shared" si="11"/>
        <v>-0.048190613165908454</v>
      </c>
    </row>
    <row r="12" spans="1:24" ht="12.75">
      <c r="A12" s="28">
        <f t="shared" si="15"/>
        <v>450</v>
      </c>
      <c r="B12" s="29">
        <v>3.6768571428571424E-13</v>
      </c>
      <c r="C12" s="30">
        <f t="shared" si="0"/>
        <v>2.183617382132845E-09</v>
      </c>
      <c r="D12" s="31">
        <f t="shared" si="1"/>
        <v>-0.008385999524912861</v>
      </c>
      <c r="E12" s="88">
        <f>Figure!K19</f>
        <v>154</v>
      </c>
      <c r="F12" s="54">
        <f t="shared" si="12"/>
        <v>1.5940575126470566E-09</v>
      </c>
      <c r="G12" s="32">
        <f t="shared" si="2"/>
        <v>1.2502478988075195E-06</v>
      </c>
      <c r="H12" s="33">
        <f t="shared" si="3"/>
        <v>-0.018795403551341783</v>
      </c>
      <c r="I12" s="34">
        <f t="shared" si="16"/>
        <v>450</v>
      </c>
      <c r="J12" s="29">
        <v>1.3889571428571427E-12</v>
      </c>
      <c r="K12" s="35">
        <f t="shared" si="4"/>
        <v>2.1116515456975143E-09</v>
      </c>
      <c r="L12" s="31">
        <f t="shared" si="5"/>
        <v>-0.00707096313139747</v>
      </c>
      <c r="M12" s="88">
        <f>Figure!K19</f>
        <v>154</v>
      </c>
      <c r="N12" s="54">
        <f t="shared" si="13"/>
        <v>1.732439026204382E-09</v>
      </c>
      <c r="O12" s="32">
        <f t="shared" si="6"/>
        <v>6.85315106530869E-07</v>
      </c>
      <c r="P12" s="33">
        <f t="shared" si="7"/>
        <v>-0.016865145108775615</v>
      </c>
      <c r="Q12" s="36">
        <f t="shared" si="17"/>
        <v>450</v>
      </c>
      <c r="R12" s="29">
        <v>4.053857142857143E-12</v>
      </c>
      <c r="S12" s="30">
        <f t="shared" si="8"/>
        <v>2.0149208589973624E-09</v>
      </c>
      <c r="T12" s="31">
        <f t="shared" si="9"/>
        <v>-0.005991976783663802</v>
      </c>
      <c r="U12" s="88">
        <f>Figure!K19</f>
        <v>154</v>
      </c>
      <c r="V12" s="54">
        <f t="shared" si="14"/>
        <v>1.9191383331728058E-09</v>
      </c>
      <c r="W12" s="32">
        <f t="shared" si="10"/>
        <v>4.195562393247689E-07</v>
      </c>
      <c r="X12" s="33">
        <f t="shared" si="11"/>
        <v>-0.01519275262198363</v>
      </c>
    </row>
    <row r="13" spans="1:24" ht="12.75">
      <c r="A13" s="28">
        <f t="shared" si="15"/>
        <v>500</v>
      </c>
      <c r="B13" s="29">
        <v>1.4001571428571428E-13</v>
      </c>
      <c r="C13" s="30">
        <f t="shared" si="0"/>
        <v>1.0020381597069703E-09</v>
      </c>
      <c r="D13" s="31">
        <f t="shared" si="1"/>
        <v>-0.007709414960810186</v>
      </c>
      <c r="E13" s="88">
        <f>Figure!K20</f>
        <v>163</v>
      </c>
      <c r="F13" s="54">
        <f t="shared" si="12"/>
        <v>1.0798050505765468E-09</v>
      </c>
      <c r="G13" s="32">
        <f t="shared" si="2"/>
        <v>1.2502478988075195E-06</v>
      </c>
      <c r="H13" s="33">
        <f t="shared" si="3"/>
        <v>-0.018795403551341783</v>
      </c>
      <c r="I13" s="34">
        <f t="shared" si="16"/>
        <v>500</v>
      </c>
      <c r="J13" s="29">
        <v>6.153761904761906E-13</v>
      </c>
      <c r="K13" s="35">
        <f t="shared" si="4"/>
        <v>1.3855278429928132E-09</v>
      </c>
      <c r="L13" s="31">
        <f t="shared" si="5"/>
        <v>-0.006704949137323126</v>
      </c>
      <c r="M13" s="88">
        <f>Figure!K20</f>
        <v>163</v>
      </c>
      <c r="N13" s="54">
        <f t="shared" si="13"/>
        <v>1.2214386335880607E-09</v>
      </c>
      <c r="O13" s="32">
        <f t="shared" si="6"/>
        <v>6.85315106530869E-07</v>
      </c>
      <c r="P13" s="33">
        <f t="shared" si="7"/>
        <v>-0.016865145108775615</v>
      </c>
      <c r="Q13" s="36">
        <f t="shared" si="17"/>
        <v>500</v>
      </c>
      <c r="R13" s="29">
        <v>2.0336190476190473E-12</v>
      </c>
      <c r="S13" s="30">
        <f t="shared" si="8"/>
        <v>1.4408455882625673E-09</v>
      </c>
      <c r="T13" s="31">
        <f t="shared" si="9"/>
        <v>-0.00570069568017761</v>
      </c>
      <c r="U13" s="88">
        <f>Figure!K20</f>
        <v>163</v>
      </c>
      <c r="V13" s="54">
        <f t="shared" si="14"/>
        <v>1.40078507753916E-09</v>
      </c>
      <c r="W13" s="32">
        <f t="shared" si="10"/>
        <v>4.195562393247689E-07</v>
      </c>
      <c r="X13" s="33">
        <f t="shared" si="11"/>
        <v>-0.01519275262198363</v>
      </c>
    </row>
    <row r="14" spans="1:24" ht="12.75">
      <c r="A14" s="28">
        <f t="shared" si="15"/>
        <v>550</v>
      </c>
      <c r="B14" s="29">
        <v>5.763761904761907E-14</v>
      </c>
      <c r="C14" s="30">
        <f t="shared" si="0"/>
        <v>3.54382887744225E-10</v>
      </c>
      <c r="D14" s="31">
        <f t="shared" si="1"/>
        <v>-0.00688866674635328</v>
      </c>
      <c r="E14" s="88">
        <f>Figure!K21</f>
        <v>172</v>
      </c>
      <c r="F14" s="54">
        <f t="shared" si="12"/>
        <v>7.314535002657588E-10</v>
      </c>
      <c r="G14" s="32">
        <f t="shared" si="2"/>
        <v>1.2502478988075195E-06</v>
      </c>
      <c r="H14" s="33">
        <f t="shared" si="3"/>
        <v>-0.018795403551341783</v>
      </c>
      <c r="I14" s="34">
        <f t="shared" si="16"/>
        <v>550</v>
      </c>
      <c r="J14" s="29">
        <v>2.8437619047619036E-13</v>
      </c>
      <c r="K14" s="35">
        <f t="shared" si="4"/>
        <v>8.895556034235831E-10</v>
      </c>
      <c r="L14" s="31">
        <f t="shared" si="5"/>
        <v>-0.006355054304763037</v>
      </c>
      <c r="M14" s="88">
        <f>Figure!K21</f>
        <v>172</v>
      </c>
      <c r="N14" s="54">
        <f t="shared" si="13"/>
        <v>8.611629691176573E-10</v>
      </c>
      <c r="O14" s="32">
        <f t="shared" si="6"/>
        <v>6.85315106530869E-07</v>
      </c>
      <c r="P14" s="33">
        <f t="shared" si="7"/>
        <v>-0.016865145108775615</v>
      </c>
      <c r="Q14" s="36">
        <f t="shared" si="17"/>
        <v>550</v>
      </c>
      <c r="R14" s="29">
        <v>1.054957142857143E-12</v>
      </c>
      <c r="S14" s="30">
        <f t="shared" si="8"/>
        <v>1.0557199339289686E-09</v>
      </c>
      <c r="T14" s="31">
        <f t="shared" si="9"/>
        <v>-0.0054551161907779285</v>
      </c>
      <c r="U14" s="88">
        <f>Figure!K21</f>
        <v>172</v>
      </c>
      <c r="V14" s="54">
        <f t="shared" si="14"/>
        <v>1.0224374134679509E-09</v>
      </c>
      <c r="W14" s="32">
        <f t="shared" si="10"/>
        <v>4.195562393247689E-07</v>
      </c>
      <c r="X14" s="33">
        <f t="shared" si="11"/>
        <v>-0.01519275262198363</v>
      </c>
    </row>
    <row r="15" spans="1:24" ht="12.75">
      <c r="A15" s="28">
        <f t="shared" si="15"/>
        <v>600</v>
      </c>
      <c r="B15" s="29">
        <v>2.607790476190476E-14</v>
      </c>
      <c r="C15" s="30">
        <f t="shared" si="0"/>
        <v>9.146523542723071E-11</v>
      </c>
      <c r="D15" s="31">
        <f t="shared" si="1"/>
        <v>-0.005908305602740995</v>
      </c>
      <c r="E15" s="88">
        <f>Figure!K22</f>
        <v>181</v>
      </c>
      <c r="F15" s="54">
        <f t="shared" si="12"/>
        <v>4.954822379885736E-10</v>
      </c>
      <c r="G15" s="32">
        <f t="shared" si="2"/>
        <v>1.2502478988075195E-06</v>
      </c>
      <c r="H15" s="33">
        <f t="shared" si="3"/>
        <v>-0.018795403551341783</v>
      </c>
      <c r="I15" s="34">
        <f t="shared" si="16"/>
        <v>600</v>
      </c>
      <c r="J15" s="29">
        <v>1.3681714285714283E-13</v>
      </c>
      <c r="K15" s="35">
        <f t="shared" si="4"/>
        <v>5.308960291097996E-10</v>
      </c>
      <c r="L15" s="31">
        <f t="shared" si="5"/>
        <v>-0.0059814482669370865</v>
      </c>
      <c r="M15" s="88">
        <f>Figure!K22</f>
        <v>181</v>
      </c>
      <c r="N15" s="54">
        <f t="shared" si="13"/>
        <v>6.071542515410972E-10</v>
      </c>
      <c r="O15" s="32">
        <f t="shared" si="6"/>
        <v>6.85315106530869E-07</v>
      </c>
      <c r="P15" s="33">
        <f t="shared" si="7"/>
        <v>-0.016865145108775615</v>
      </c>
      <c r="Q15" s="36">
        <f t="shared" si="17"/>
        <v>600</v>
      </c>
      <c r="R15" s="29">
        <v>5.629619047619047E-13</v>
      </c>
      <c r="S15" s="30">
        <f t="shared" si="8"/>
        <v>7.773884947710758E-10</v>
      </c>
      <c r="T15" s="31">
        <f t="shared" si="9"/>
        <v>-0.005233598502349928</v>
      </c>
      <c r="U15" s="88">
        <f>Figure!K22</f>
        <v>181</v>
      </c>
      <c r="V15" s="54">
        <f t="shared" si="14"/>
        <v>7.462802689870925E-10</v>
      </c>
      <c r="W15" s="32">
        <f t="shared" si="10"/>
        <v>4.195562393247689E-07</v>
      </c>
      <c r="X15" s="33">
        <f t="shared" si="11"/>
        <v>-0.01519275262198363</v>
      </c>
    </row>
    <row r="16" spans="1:24" ht="12.75">
      <c r="A16" s="28">
        <f t="shared" si="15"/>
        <v>650</v>
      </c>
      <c r="B16" s="29">
        <v>1.3208619047619045E-14</v>
      </c>
      <c r="C16" s="30">
        <f t="shared" si="0"/>
        <v>1.915853816901725E-11</v>
      </c>
      <c r="D16" s="31">
        <f t="shared" si="1"/>
        <v>-0.004863853775027671</v>
      </c>
      <c r="E16" s="88">
        <f>Figure!K23</f>
        <v>190</v>
      </c>
      <c r="F16" s="54">
        <f t="shared" si="12"/>
        <v>3.356367124813351E-10</v>
      </c>
      <c r="G16" s="32">
        <f t="shared" si="2"/>
        <v>1.2502478988075195E-06</v>
      </c>
      <c r="H16" s="33">
        <f t="shared" si="3"/>
        <v>-0.018795403551341783</v>
      </c>
      <c r="I16" s="34">
        <f t="shared" si="16"/>
        <v>650</v>
      </c>
      <c r="J16" s="29">
        <v>6.871761904761905E-14</v>
      </c>
      <c r="K16" s="35">
        <f t="shared" si="4"/>
        <v>2.8017551208838317E-10</v>
      </c>
      <c r="L16" s="31">
        <f t="shared" si="5"/>
        <v>-0.00555440318598361</v>
      </c>
      <c r="M16" s="88">
        <f>Figure!K23</f>
        <v>190</v>
      </c>
      <c r="N16" s="54">
        <f t="shared" si="13"/>
        <v>4.2806797131805663E-10</v>
      </c>
      <c r="O16" s="32">
        <f t="shared" si="6"/>
        <v>6.85315106530869E-07</v>
      </c>
      <c r="P16" s="33">
        <f t="shared" si="7"/>
        <v>-0.016865145108775615</v>
      </c>
      <c r="Q16" s="36">
        <f t="shared" si="17"/>
        <v>650</v>
      </c>
      <c r="R16" s="29">
        <v>3.081761904761905E-13</v>
      </c>
      <c r="S16" s="30">
        <f t="shared" si="8"/>
        <v>5.64926810634567E-10</v>
      </c>
      <c r="T16" s="31">
        <f t="shared" si="9"/>
        <v>-0.005020297082935805</v>
      </c>
      <c r="U16" s="88">
        <f>Figure!K23</f>
        <v>190</v>
      </c>
      <c r="V16" s="54">
        <f t="shared" si="14"/>
        <v>5.447123046783036E-10</v>
      </c>
      <c r="W16" s="32">
        <f t="shared" si="10"/>
        <v>4.195562393247689E-07</v>
      </c>
      <c r="X16" s="33">
        <f t="shared" si="11"/>
        <v>-0.01519275262198363</v>
      </c>
    </row>
    <row r="17" spans="1:24" ht="12.75">
      <c r="A17" s="28">
        <f t="shared" si="15"/>
        <v>700</v>
      </c>
      <c r="B17" s="29">
        <v>7.545095238095237E-15</v>
      </c>
      <c r="C17" s="30">
        <f t="shared" si="0"/>
        <v>4.1067224683221046E-12</v>
      </c>
      <c r="D17" s="31">
        <f t="shared" si="1"/>
        <v>-0.00390832946893525</v>
      </c>
      <c r="E17" s="88">
        <f>Figure!K24</f>
        <v>199</v>
      </c>
      <c r="F17" s="54">
        <f t="shared" si="12"/>
        <v>2.273583069750256E-10</v>
      </c>
      <c r="G17" s="32">
        <f t="shared" si="2"/>
        <v>1.2502478988075195E-06</v>
      </c>
      <c r="H17" s="33">
        <f t="shared" si="3"/>
        <v>-0.018795403551341783</v>
      </c>
      <c r="I17" s="34">
        <f t="shared" si="16"/>
        <v>700</v>
      </c>
      <c r="J17" s="29">
        <v>3.6253333333333336E-14</v>
      </c>
      <c r="K17" s="35">
        <f t="shared" si="4"/>
        <v>1.2612402367545685E-10</v>
      </c>
      <c r="L17" s="31">
        <f t="shared" si="5"/>
        <v>-0.005059214104562635</v>
      </c>
      <c r="M17" s="88">
        <f>Figure!K24</f>
        <v>199</v>
      </c>
      <c r="N17" s="54">
        <f t="shared" si="13"/>
        <v>3.018049986527241E-10</v>
      </c>
      <c r="O17" s="32">
        <f t="shared" si="6"/>
        <v>6.85315106530869E-07</v>
      </c>
      <c r="P17" s="33">
        <f t="shared" si="7"/>
        <v>-0.016865145108775615</v>
      </c>
      <c r="Q17" s="36">
        <f t="shared" si="17"/>
        <v>700</v>
      </c>
      <c r="R17" s="29">
        <v>1.7289571428571431E-13</v>
      </c>
      <c r="S17" s="30">
        <f t="shared" si="8"/>
        <v>3.9733890793527473E-10</v>
      </c>
      <c r="T17" s="31">
        <f t="shared" si="9"/>
        <v>-0.004801966950903385</v>
      </c>
      <c r="U17" s="88">
        <f>Figure!K24</f>
        <v>199</v>
      </c>
      <c r="V17" s="54">
        <f t="shared" si="14"/>
        <v>3.9758721648994685E-10</v>
      </c>
      <c r="W17" s="32">
        <f t="shared" si="10"/>
        <v>4.195562393247689E-07</v>
      </c>
      <c r="X17" s="33">
        <f t="shared" si="11"/>
        <v>-0.01519275262198363</v>
      </c>
    </row>
    <row r="18" spans="1:24" ht="12.75">
      <c r="A18" s="28">
        <f t="shared" si="15"/>
        <v>750</v>
      </c>
      <c r="B18" s="29">
        <v>4.811142857142857E-15</v>
      </c>
      <c r="C18" s="30">
        <f t="shared" si="0"/>
        <v>1.1244953427059036E-12</v>
      </c>
      <c r="D18" s="31">
        <f t="shared" si="1"/>
        <v>-0.0031582792113063717</v>
      </c>
      <c r="E18" s="88">
        <f>Figure!K25</f>
        <v>208</v>
      </c>
      <c r="F18" s="54">
        <f t="shared" si="12"/>
        <v>1.6776850740884863E-10</v>
      </c>
      <c r="G18" s="32">
        <f t="shared" si="2"/>
        <v>1.4724480495605254E-07</v>
      </c>
      <c r="H18" s="33">
        <f t="shared" si="3"/>
        <v>-0.014150622790116252</v>
      </c>
      <c r="I18" s="34">
        <f t="shared" si="16"/>
        <v>750</v>
      </c>
      <c r="J18" s="29">
        <v>2.0248238095238095E-14</v>
      </c>
      <c r="K18" s="35">
        <f t="shared" si="4"/>
        <v>4.801126864647662E-11</v>
      </c>
      <c r="L18" s="31">
        <f t="shared" si="5"/>
        <v>-0.004499941257227711</v>
      </c>
      <c r="M18" s="88">
        <f>Figure!K25</f>
        <v>208</v>
      </c>
      <c r="N18" s="54">
        <f t="shared" si="13"/>
        <v>2.3277678642296647E-10</v>
      </c>
      <c r="O18" s="32">
        <f t="shared" si="6"/>
        <v>7.25941561675023E-08</v>
      </c>
      <c r="P18" s="33">
        <f t="shared" si="7"/>
        <v>-0.011990201889902359</v>
      </c>
      <c r="Q18" s="36">
        <f t="shared" si="17"/>
        <v>750</v>
      </c>
      <c r="R18" s="29">
        <v>9.946857142857143E-14</v>
      </c>
      <c r="S18" s="30">
        <f t="shared" si="8"/>
        <v>2.6750261369744316E-10</v>
      </c>
      <c r="T18" s="31">
        <f t="shared" si="9"/>
        <v>-0.004572856198829598</v>
      </c>
      <c r="U18" s="88">
        <f>Figure!K25</f>
        <v>208</v>
      </c>
      <c r="V18" s="54">
        <f t="shared" si="14"/>
        <v>3.174650606679566E-10</v>
      </c>
      <c r="W18" s="32">
        <f t="shared" si="10"/>
        <v>4.444600942647481E-08</v>
      </c>
      <c r="X18" s="33">
        <f t="shared" si="11"/>
        <v>-0.010317965572294625</v>
      </c>
    </row>
    <row r="19" spans="1:24" ht="12.75">
      <c r="A19" s="28">
        <f t="shared" si="15"/>
        <v>800</v>
      </c>
      <c r="B19" s="29">
        <v>3.3445238095238095E-15</v>
      </c>
      <c r="C19" s="30">
        <f t="shared" si="0"/>
        <v>4.2776137238643907E-13</v>
      </c>
      <c r="D19" s="31">
        <f t="shared" si="1"/>
        <v>-0.002633584090521737</v>
      </c>
      <c r="E19" s="88">
        <f>Figure!K26</f>
        <v>217</v>
      </c>
      <c r="F19" s="54">
        <f t="shared" si="12"/>
        <v>1.2512809583329286E-10</v>
      </c>
      <c r="G19" s="32">
        <f t="shared" si="2"/>
        <v>1.4724480495605254E-07</v>
      </c>
      <c r="H19" s="33">
        <f t="shared" si="3"/>
        <v>-0.014150622790116252</v>
      </c>
      <c r="I19" s="34">
        <f t="shared" si="16"/>
        <v>800</v>
      </c>
      <c r="J19" s="29">
        <v>1.2061190476190475E-14</v>
      </c>
      <c r="K19" s="35">
        <f t="shared" si="4"/>
        <v>1.6156164145800336E-11</v>
      </c>
      <c r="L19" s="31">
        <f t="shared" si="5"/>
        <v>-0.003908685101029725</v>
      </c>
      <c r="M19" s="88">
        <f>Figure!K26</f>
        <v>217</v>
      </c>
      <c r="N19" s="54">
        <f t="shared" si="13"/>
        <v>1.8156320954003404E-10</v>
      </c>
      <c r="O19" s="32">
        <f t="shared" si="6"/>
        <v>7.25941561675023E-08</v>
      </c>
      <c r="P19" s="33">
        <f t="shared" si="7"/>
        <v>-0.011990201889902359</v>
      </c>
      <c r="Q19" s="36">
        <f t="shared" si="17"/>
        <v>800</v>
      </c>
      <c r="R19" s="29">
        <v>5.875476190476191E-14</v>
      </c>
      <c r="S19" s="30">
        <f t="shared" si="8"/>
        <v>1.666041062489075E-10</v>
      </c>
      <c r="T19" s="31">
        <f t="shared" si="9"/>
        <v>-0.004315803288071152</v>
      </c>
      <c r="U19" s="88">
        <f>Figure!K26</f>
        <v>217</v>
      </c>
      <c r="V19" s="54">
        <f t="shared" si="14"/>
        <v>2.5635054486127824E-10</v>
      </c>
      <c r="W19" s="32">
        <f t="shared" si="10"/>
        <v>4.444600942647481E-08</v>
      </c>
      <c r="X19" s="33">
        <f t="shared" si="11"/>
        <v>-0.010317965572294625</v>
      </c>
    </row>
    <row r="20" spans="1:24" ht="12.75">
      <c r="A20" s="28">
        <f t="shared" si="15"/>
        <v>850</v>
      </c>
      <c r="B20" s="29">
        <v>2.469761904761905E-15</v>
      </c>
      <c r="C20" s="30">
        <f t="shared" si="0"/>
        <v>2.1721294379949722E-13</v>
      </c>
      <c r="D20" s="31">
        <f t="shared" si="1"/>
        <v>-0.0022873301340691297</v>
      </c>
      <c r="E20" s="88">
        <f>Figure!K27</f>
        <v>226</v>
      </c>
      <c r="F20" s="54">
        <f t="shared" si="12"/>
        <v>9.332526472748438E-11</v>
      </c>
      <c r="G20" s="32">
        <f t="shared" si="2"/>
        <v>1.4724480495605254E-07</v>
      </c>
      <c r="H20" s="33">
        <f t="shared" si="3"/>
        <v>-0.014150622790116252</v>
      </c>
      <c r="I20" s="34">
        <f t="shared" si="16"/>
        <v>850</v>
      </c>
      <c r="J20" s="29">
        <v>7.690523809523808E-15</v>
      </c>
      <c r="K20" s="35">
        <f t="shared" si="4"/>
        <v>5.284503893712442E-12</v>
      </c>
      <c r="L20" s="31">
        <f t="shared" si="5"/>
        <v>-0.0033377038837386053</v>
      </c>
      <c r="M20" s="88">
        <f>Figure!K27</f>
        <v>226</v>
      </c>
      <c r="N20" s="54">
        <f t="shared" si="13"/>
        <v>1.416172100536653E-10</v>
      </c>
      <c r="O20" s="32">
        <f t="shared" si="6"/>
        <v>7.25941561675023E-08</v>
      </c>
      <c r="P20" s="33">
        <f t="shared" si="7"/>
        <v>-0.011990201889902359</v>
      </c>
      <c r="Q20" s="36">
        <f t="shared" si="17"/>
        <v>850</v>
      </c>
      <c r="R20" s="29">
        <v>3.574809523809524E-14</v>
      </c>
      <c r="S20" s="30">
        <f t="shared" si="8"/>
        <v>9.584770540205201E-11</v>
      </c>
      <c r="T20" s="31">
        <f t="shared" si="9"/>
        <v>-0.004033328016498281</v>
      </c>
      <c r="U20" s="88">
        <f>Figure!K27</f>
        <v>226</v>
      </c>
      <c r="V20" s="54">
        <f t="shared" si="14"/>
        <v>2.0700105300534965E-10</v>
      </c>
      <c r="W20" s="32">
        <f t="shared" si="10"/>
        <v>4.444600942647481E-08</v>
      </c>
      <c r="X20" s="33">
        <f t="shared" si="11"/>
        <v>-0.010317965572294625</v>
      </c>
    </row>
    <row r="21" spans="1:24" ht="12.75">
      <c r="A21" s="28">
        <f t="shared" si="15"/>
        <v>900</v>
      </c>
      <c r="B21" s="29">
        <v>1.8979666666666664E-15</v>
      </c>
      <c r="C21" s="30">
        <f t="shared" si="0"/>
        <v>1.3540224318789207E-13</v>
      </c>
      <c r="D21" s="31">
        <f t="shared" si="1"/>
        <v>-0.002059263642781808</v>
      </c>
      <c r="E21" s="88">
        <f>Figure!K28</f>
        <v>235</v>
      </c>
      <c r="F21" s="54">
        <f t="shared" si="12"/>
        <v>6.960551088429184E-11</v>
      </c>
      <c r="G21" s="32">
        <f t="shared" si="2"/>
        <v>1.4724480495605254E-07</v>
      </c>
      <c r="H21" s="33">
        <f t="shared" si="3"/>
        <v>-0.014150622790116252</v>
      </c>
      <c r="I21" s="34">
        <f t="shared" si="16"/>
        <v>900</v>
      </c>
      <c r="J21" s="29">
        <v>5.236857142857142E-15</v>
      </c>
      <c r="K21" s="35">
        <f t="shared" si="4"/>
        <v>1.850103311877193E-12</v>
      </c>
      <c r="L21" s="31">
        <f t="shared" si="5"/>
        <v>-0.00283125028190117</v>
      </c>
      <c r="M21" s="88">
        <f>Figure!K28</f>
        <v>235</v>
      </c>
      <c r="N21" s="54">
        <f t="shared" si="13"/>
        <v>1.1045979102369751E-10</v>
      </c>
      <c r="O21" s="32">
        <f t="shared" si="6"/>
        <v>7.25941561675023E-08</v>
      </c>
      <c r="P21" s="33">
        <f t="shared" si="7"/>
        <v>-0.011990201889902359</v>
      </c>
      <c r="Q21" s="36">
        <f t="shared" si="17"/>
        <v>900</v>
      </c>
      <c r="R21" s="29">
        <v>2.2469142857142863E-14</v>
      </c>
      <c r="S21" s="30">
        <f t="shared" si="8"/>
        <v>5.0294801015234154E-11</v>
      </c>
      <c r="T21" s="31">
        <f t="shared" si="9"/>
        <v>-0.0037221517653292222</v>
      </c>
      <c r="U21" s="88">
        <f>Figure!K28</f>
        <v>235</v>
      </c>
      <c r="V21" s="54">
        <f t="shared" si="14"/>
        <v>1.6715172565172877E-10</v>
      </c>
      <c r="W21" s="32">
        <f t="shared" si="10"/>
        <v>4.444600942647481E-08</v>
      </c>
      <c r="X21" s="33">
        <f t="shared" si="11"/>
        <v>-0.010317965572294625</v>
      </c>
    </row>
    <row r="22" spans="1:24" ht="12.75">
      <c r="A22" s="28">
        <f t="shared" si="15"/>
        <v>950</v>
      </c>
      <c r="B22" s="29">
        <v>1.4973571428571426E-15</v>
      </c>
      <c r="C22" s="30">
        <f t="shared" si="0"/>
        <v>9.621830488104157E-14</v>
      </c>
      <c r="D22" s="31">
        <f t="shared" si="1"/>
        <v>-0.0019030866345552866</v>
      </c>
      <c r="E22" s="88">
        <f>Figure!K29</f>
        <v>244</v>
      </c>
      <c r="F22" s="54">
        <f t="shared" si="12"/>
        <v>5.191442166931729E-11</v>
      </c>
      <c r="G22" s="32">
        <f t="shared" si="2"/>
        <v>1.4724480495605254E-07</v>
      </c>
      <c r="H22" s="33">
        <f t="shared" si="3"/>
        <v>-0.014150622790116252</v>
      </c>
      <c r="I22" s="34">
        <f t="shared" si="16"/>
        <v>950</v>
      </c>
      <c r="J22" s="29">
        <v>3.7801428571428564E-15</v>
      </c>
      <c r="K22" s="35">
        <f t="shared" si="4"/>
        <v>7.498107449892968E-13</v>
      </c>
      <c r="L22" s="31">
        <f t="shared" si="5"/>
        <v>-0.002418361523067212</v>
      </c>
      <c r="M22" s="88">
        <f>Figure!K29</f>
        <v>244</v>
      </c>
      <c r="N22" s="54">
        <f t="shared" si="13"/>
        <v>8.61573634191442E-11</v>
      </c>
      <c r="O22" s="32">
        <f t="shared" si="6"/>
        <v>7.25941561675023E-08</v>
      </c>
      <c r="P22" s="33">
        <f t="shared" si="7"/>
        <v>-0.011990201889902359</v>
      </c>
      <c r="Q22" s="36">
        <f t="shared" si="17"/>
        <v>950</v>
      </c>
      <c r="R22" s="29">
        <v>1.4637904761904758E-14</v>
      </c>
      <c r="S22" s="30">
        <f t="shared" si="8"/>
        <v>2.417166970891305E-11</v>
      </c>
      <c r="T22" s="31">
        <f t="shared" si="9"/>
        <v>-0.003387187088476082</v>
      </c>
      <c r="U22" s="88">
        <f>Figure!K29</f>
        <v>244</v>
      </c>
      <c r="V22" s="54">
        <f t="shared" si="14"/>
        <v>1.3497370657157356E-10</v>
      </c>
      <c r="W22" s="32">
        <f t="shared" si="10"/>
        <v>4.444600942647481E-08</v>
      </c>
      <c r="X22" s="33">
        <f t="shared" si="11"/>
        <v>-0.010317965572294625</v>
      </c>
    </row>
    <row r="23" spans="1:24" ht="13.5" thickBot="1">
      <c r="A23" s="38">
        <f t="shared" si="15"/>
        <v>1000</v>
      </c>
      <c r="B23" s="39">
        <v>1.202738095238095E-15</v>
      </c>
      <c r="C23" s="40">
        <f>C22</f>
        <v>9.621830488104157E-14</v>
      </c>
      <c r="D23" s="41">
        <f>D22</f>
        <v>-0.0019030866345552866</v>
      </c>
      <c r="E23" s="88">
        <f>Figure!K30</f>
        <v>253</v>
      </c>
      <c r="F23" s="54">
        <f t="shared" si="12"/>
        <v>3.930259737414676E-11</v>
      </c>
      <c r="G23" s="32">
        <f t="shared" si="2"/>
        <v>4.2393917507349256E-08</v>
      </c>
      <c r="H23" s="33">
        <f t="shared" si="3"/>
        <v>-0.011987677067360529</v>
      </c>
      <c r="I23" s="42">
        <f t="shared" si="16"/>
        <v>1000</v>
      </c>
      <c r="J23" s="39">
        <v>2.8614761904761904E-15</v>
      </c>
      <c r="K23" s="40">
        <f>K22</f>
        <v>7.498107449892968E-13</v>
      </c>
      <c r="L23" s="43">
        <f>L22</f>
        <v>-0.002418361523067212</v>
      </c>
      <c r="M23" s="88">
        <f>Figure!K30</f>
        <v>253</v>
      </c>
      <c r="N23" s="54">
        <f t="shared" si="13"/>
        <v>6.812298662591979E-11</v>
      </c>
      <c r="O23" s="32">
        <f t="shared" si="6"/>
        <v>2.3342297816040455E-08</v>
      </c>
      <c r="P23" s="33">
        <f t="shared" si="7"/>
        <v>-0.010019169667435079</v>
      </c>
      <c r="Q23" s="44">
        <f t="shared" si="17"/>
        <v>1000</v>
      </c>
      <c r="R23" s="39">
        <v>9.91104761904762E-15</v>
      </c>
      <c r="S23" s="40">
        <f>S22</f>
        <v>2.417166970891305E-11</v>
      </c>
      <c r="T23" s="43">
        <f>T22</f>
        <v>-0.003387187088476082</v>
      </c>
      <c r="U23" s="88">
        <f>Figure!K30</f>
        <v>253</v>
      </c>
      <c r="V23" s="54">
        <f t="shared" si="14"/>
        <v>1.1035697573829761E-10</v>
      </c>
      <c r="W23" s="32">
        <f t="shared" si="10"/>
        <v>1.5732844872573346E-08</v>
      </c>
      <c r="X23" s="33">
        <f t="shared" si="11"/>
        <v>-0.008513863518128346</v>
      </c>
    </row>
    <row r="24" spans="1:24" ht="12.75">
      <c r="A24" s="45"/>
      <c r="B24" s="45"/>
      <c r="C24" s="45"/>
      <c r="D24" s="45"/>
      <c r="E24" s="88">
        <f>Figure!K31</f>
        <v>262</v>
      </c>
      <c r="F24" s="54">
        <f t="shared" si="12"/>
        <v>3.0657176821010284E-11</v>
      </c>
      <c r="G24" s="32">
        <f t="shared" si="2"/>
        <v>4.2393917507349256E-08</v>
      </c>
      <c r="H24" s="33">
        <f t="shared" si="3"/>
        <v>-0.011987677067360529</v>
      </c>
      <c r="I24" s="45"/>
      <c r="J24" s="46"/>
      <c r="K24" s="47"/>
      <c r="L24" s="46"/>
      <c r="M24" s="88">
        <f>Figure!K31</f>
        <v>262</v>
      </c>
      <c r="N24" s="54">
        <f t="shared" si="13"/>
        <v>5.5350449598438854E-11</v>
      </c>
      <c r="O24" s="32">
        <f t="shared" si="6"/>
        <v>2.3342297816040455E-08</v>
      </c>
      <c r="P24" s="33">
        <f t="shared" si="7"/>
        <v>-0.010019169667435079</v>
      </c>
      <c r="Q24" s="45"/>
      <c r="R24" s="46"/>
      <c r="S24" s="47"/>
      <c r="T24" s="48"/>
      <c r="U24" s="88">
        <f>Figure!K31</f>
        <v>262</v>
      </c>
      <c r="V24" s="54">
        <f t="shared" si="14"/>
        <v>9.250708982928681E-11</v>
      </c>
      <c r="W24" s="32">
        <f t="shared" si="10"/>
        <v>1.5732844872573346E-08</v>
      </c>
      <c r="X24" s="33">
        <f t="shared" si="11"/>
        <v>-0.008513863518128346</v>
      </c>
    </row>
    <row r="25" spans="1:24" ht="12.75">
      <c r="A25" s="85" t="s">
        <v>16</v>
      </c>
      <c r="B25" s="45"/>
      <c r="C25" s="45"/>
      <c r="D25" s="45"/>
      <c r="E25" s="88">
        <f>Figure!K32</f>
        <v>271</v>
      </c>
      <c r="F25" s="54">
        <f t="shared" si="12"/>
        <v>2.3913495632044967E-11</v>
      </c>
      <c r="G25" s="32">
        <f t="shared" si="2"/>
        <v>4.2393917507349256E-08</v>
      </c>
      <c r="H25" s="33">
        <f t="shared" si="3"/>
        <v>-0.011987677067360529</v>
      </c>
      <c r="I25" s="45"/>
      <c r="J25" s="46"/>
      <c r="K25" s="46"/>
      <c r="L25" s="46"/>
      <c r="M25" s="88">
        <f>Figure!K32</f>
        <v>271</v>
      </c>
      <c r="N25" s="54">
        <f t="shared" si="13"/>
        <v>4.4972665211710126E-11</v>
      </c>
      <c r="O25" s="32">
        <f t="shared" si="6"/>
        <v>2.3342297816040455E-08</v>
      </c>
      <c r="P25" s="33">
        <f t="shared" si="7"/>
        <v>-0.010019169667435079</v>
      </c>
      <c r="Q25" s="45"/>
      <c r="R25" s="46"/>
      <c r="S25" s="46"/>
      <c r="T25" s="48"/>
      <c r="U25" s="88">
        <f>Figure!K32</f>
        <v>271</v>
      </c>
      <c r="V25" s="54">
        <f t="shared" si="14"/>
        <v>7.754436555943038E-11</v>
      </c>
      <c r="W25" s="32">
        <f t="shared" si="10"/>
        <v>1.5732844872573346E-08</v>
      </c>
      <c r="X25" s="33">
        <f t="shared" si="11"/>
        <v>-0.008513863518128346</v>
      </c>
    </row>
    <row r="26" spans="1:24" ht="12.75">
      <c r="A26" s="85" t="s">
        <v>14</v>
      </c>
      <c r="B26" s="45"/>
      <c r="C26" s="45"/>
      <c r="D26" s="45"/>
      <c r="E26" s="88">
        <f>Figure!K33</f>
        <v>280</v>
      </c>
      <c r="F26" s="54">
        <f t="shared" si="12"/>
        <v>1.865322683437459E-11</v>
      </c>
      <c r="G26" s="32">
        <f t="shared" si="2"/>
        <v>4.2393917507349256E-08</v>
      </c>
      <c r="H26" s="33">
        <f t="shared" si="3"/>
        <v>-0.011987677067360529</v>
      </c>
      <c r="I26" s="45"/>
      <c r="J26" s="46"/>
      <c r="K26" s="46"/>
      <c r="L26" s="46"/>
      <c r="M26" s="88">
        <f>Figure!K33</f>
        <v>280</v>
      </c>
      <c r="N26" s="54">
        <f t="shared" si="13"/>
        <v>3.6540635729571784E-11</v>
      </c>
      <c r="O26" s="32">
        <f t="shared" si="6"/>
        <v>2.3342297816040455E-08</v>
      </c>
      <c r="P26" s="33">
        <f t="shared" si="7"/>
        <v>-0.010019169667435079</v>
      </c>
      <c r="Q26" s="45"/>
      <c r="R26" s="46"/>
      <c r="S26" s="46"/>
      <c r="T26" s="48"/>
      <c r="U26" s="88">
        <f>Figure!K33</f>
        <v>280</v>
      </c>
      <c r="V26" s="54">
        <f t="shared" si="14"/>
        <v>6.500181381893259E-11</v>
      </c>
      <c r="W26" s="32">
        <f t="shared" si="10"/>
        <v>1.5732844872573346E-08</v>
      </c>
      <c r="X26" s="33">
        <f t="shared" si="11"/>
        <v>-0.008513863518128346</v>
      </c>
    </row>
    <row r="27" spans="1:24" ht="12.75">
      <c r="A27" s="45"/>
      <c r="B27" s="45"/>
      <c r="C27" s="45"/>
      <c r="D27" s="45"/>
      <c r="E27" s="88">
        <f>Figure!K34</f>
        <v>289</v>
      </c>
      <c r="F27" s="54">
        <f t="shared" si="12"/>
        <v>1.4550063139592855E-11</v>
      </c>
      <c r="G27" s="32">
        <f t="shared" si="2"/>
        <v>4.2393917507349256E-08</v>
      </c>
      <c r="H27" s="33">
        <f t="shared" si="3"/>
        <v>-0.011987677067360529</v>
      </c>
      <c r="I27" s="45"/>
      <c r="J27" s="46"/>
      <c r="K27" s="49"/>
      <c r="L27" s="46"/>
      <c r="M27" s="88">
        <f>Figure!K34</f>
        <v>289</v>
      </c>
      <c r="N27" s="54">
        <f t="shared" si="13"/>
        <v>2.96895470445364E-11</v>
      </c>
      <c r="O27" s="32">
        <f t="shared" si="6"/>
        <v>2.3342297816040455E-08</v>
      </c>
      <c r="P27" s="33">
        <f t="shared" si="7"/>
        <v>-0.010019169667435079</v>
      </c>
      <c r="Q27" s="45"/>
      <c r="R27" s="46"/>
      <c r="S27" s="49"/>
      <c r="T27" s="48"/>
      <c r="U27" s="88">
        <f>Figure!K34</f>
        <v>289</v>
      </c>
      <c r="V27" s="54">
        <f t="shared" si="14"/>
        <v>5.448797948463366E-11</v>
      </c>
      <c r="W27" s="32">
        <f t="shared" si="10"/>
        <v>1.5732844872573346E-08</v>
      </c>
      <c r="X27" s="33">
        <f t="shared" si="11"/>
        <v>-0.008513863518128346</v>
      </c>
    </row>
    <row r="28" spans="1:24" ht="12.75">
      <c r="A28" s="45"/>
      <c r="B28" s="45"/>
      <c r="C28" s="45"/>
      <c r="D28" s="45"/>
      <c r="E28" s="88">
        <f>Figure!K35</f>
        <v>298</v>
      </c>
      <c r="F28" s="54">
        <f t="shared" si="12"/>
        <v>1.1349475307725583E-11</v>
      </c>
      <c r="G28" s="32">
        <f t="shared" si="2"/>
        <v>4.2393917507349256E-08</v>
      </c>
      <c r="H28" s="33">
        <f t="shared" si="3"/>
        <v>-0.011987677067360529</v>
      </c>
      <c r="I28" s="45"/>
      <c r="J28" s="46"/>
      <c r="K28" s="46"/>
      <c r="L28" s="46"/>
      <c r="M28" s="88">
        <f>Figure!K35</f>
        <v>298</v>
      </c>
      <c r="N28" s="54">
        <f t="shared" si="13"/>
        <v>2.412298489367505E-11</v>
      </c>
      <c r="O28" s="32">
        <f t="shared" si="6"/>
        <v>2.3342297816040455E-08</v>
      </c>
      <c r="P28" s="33">
        <f t="shared" si="7"/>
        <v>-0.010019169667435079</v>
      </c>
      <c r="Q28" s="45"/>
      <c r="R28" s="46"/>
      <c r="S28" s="46"/>
      <c r="T28" s="48"/>
      <c r="U28" s="88">
        <f>Figure!K35</f>
        <v>298</v>
      </c>
      <c r="V28" s="54">
        <f t="shared" si="14"/>
        <v>4.567472404059466E-11</v>
      </c>
      <c r="W28" s="32">
        <f t="shared" si="10"/>
        <v>1.5732844872573346E-08</v>
      </c>
      <c r="X28" s="33">
        <f t="shared" si="11"/>
        <v>-0.008513863518128346</v>
      </c>
    </row>
    <row r="29" spans="1:24" ht="12.75">
      <c r="A29" s="45"/>
      <c r="B29" s="45"/>
      <c r="C29" s="45"/>
      <c r="D29" s="45"/>
      <c r="E29" s="88">
        <f>Figure!K36</f>
        <v>307</v>
      </c>
      <c r="F29" s="54">
        <f t="shared" si="12"/>
        <v>9.052498599687652E-12</v>
      </c>
      <c r="G29" s="32">
        <f t="shared" si="2"/>
        <v>1.6306858810703326E-08</v>
      </c>
      <c r="H29" s="33">
        <f t="shared" si="3"/>
        <v>-0.010604566269270954</v>
      </c>
      <c r="I29" s="45"/>
      <c r="J29" s="46"/>
      <c r="K29" s="46"/>
      <c r="L29" s="46"/>
      <c r="M29" s="88">
        <f>Figure!K36</f>
        <v>307</v>
      </c>
      <c r="N29" s="54">
        <f t="shared" si="13"/>
        <v>1.9976905351584287E-11</v>
      </c>
      <c r="O29" s="32">
        <f t="shared" si="6"/>
        <v>1.0321151283253686E-08</v>
      </c>
      <c r="P29" s="33">
        <f t="shared" si="7"/>
        <v>-0.008837784794245742</v>
      </c>
      <c r="Q29" s="45"/>
      <c r="R29" s="46"/>
      <c r="S29" s="46"/>
      <c r="T29" s="48"/>
      <c r="U29" s="88">
        <f>Figure!K36</f>
        <v>307</v>
      </c>
      <c r="V29" s="54">
        <f t="shared" si="14"/>
        <v>3.8915460625441074E-11</v>
      </c>
      <c r="W29" s="32">
        <f t="shared" si="10"/>
        <v>7.830036077174961E-09</v>
      </c>
      <c r="X29" s="33">
        <f t="shared" si="11"/>
        <v>-0.007503718526773113</v>
      </c>
    </row>
    <row r="30" spans="1:24" ht="12.75">
      <c r="A30" s="45"/>
      <c r="B30" s="45"/>
      <c r="C30" s="45"/>
      <c r="D30" s="45"/>
      <c r="E30" s="88">
        <f>Figure!K37</f>
        <v>316</v>
      </c>
      <c r="F30" s="54">
        <f t="shared" si="12"/>
        <v>7.266535002829507E-12</v>
      </c>
      <c r="G30" s="32">
        <f t="shared" si="2"/>
        <v>1.6306858810703326E-08</v>
      </c>
      <c r="H30" s="33">
        <f t="shared" si="3"/>
        <v>-0.010604566269270954</v>
      </c>
      <c r="I30" s="45"/>
      <c r="J30" s="46"/>
      <c r="K30" s="46"/>
      <c r="L30" s="46"/>
      <c r="M30" s="88">
        <f>Figure!K37</f>
        <v>316</v>
      </c>
      <c r="N30" s="54">
        <f t="shared" si="13"/>
        <v>1.663367259235218E-11</v>
      </c>
      <c r="O30" s="32">
        <f t="shared" si="6"/>
        <v>1.0321151283253686E-08</v>
      </c>
      <c r="P30" s="33">
        <f t="shared" si="7"/>
        <v>-0.008837784794245742</v>
      </c>
      <c r="Q30" s="45"/>
      <c r="R30" s="46"/>
      <c r="S30" s="46"/>
      <c r="T30" s="48"/>
      <c r="U30" s="88">
        <f>Figure!K37</f>
        <v>316</v>
      </c>
      <c r="V30" s="54">
        <f t="shared" si="14"/>
        <v>3.3311079629453765E-11</v>
      </c>
      <c r="W30" s="32">
        <f t="shared" si="10"/>
        <v>7.830036077174961E-09</v>
      </c>
      <c r="X30" s="33">
        <f t="shared" si="11"/>
        <v>-0.007503718526773113</v>
      </c>
    </row>
    <row r="31" spans="1:24" ht="12.75">
      <c r="A31" s="45"/>
      <c r="B31" s="45"/>
      <c r="C31" s="45"/>
      <c r="D31" s="45"/>
      <c r="E31" s="88">
        <f>Figure!K38</f>
        <v>325</v>
      </c>
      <c r="F31" s="54">
        <f t="shared" si="12"/>
        <v>5.832923404060898E-12</v>
      </c>
      <c r="G31" s="32">
        <f t="shared" si="2"/>
        <v>1.6306858810703326E-08</v>
      </c>
      <c r="H31" s="33">
        <f t="shared" si="3"/>
        <v>-0.010604566269270954</v>
      </c>
      <c r="I31" s="45"/>
      <c r="J31" s="46"/>
      <c r="K31" s="46"/>
      <c r="L31" s="46"/>
      <c r="M31" s="88">
        <f>Figure!K38</f>
        <v>325</v>
      </c>
      <c r="N31" s="54">
        <f t="shared" si="13"/>
        <v>1.384994617735553E-11</v>
      </c>
      <c r="O31" s="32">
        <f t="shared" si="6"/>
        <v>1.0321151283253686E-08</v>
      </c>
      <c r="P31" s="33">
        <f t="shared" si="7"/>
        <v>-0.008837784794245742</v>
      </c>
      <c r="Q31" s="45"/>
      <c r="R31" s="46"/>
      <c r="S31" s="46"/>
      <c r="T31" s="48"/>
      <c r="U31" s="88">
        <f>Figure!K38</f>
        <v>325</v>
      </c>
      <c r="V31" s="54">
        <f t="shared" si="14"/>
        <v>2.8513809376687267E-11</v>
      </c>
      <c r="W31" s="32">
        <f t="shared" si="10"/>
        <v>7.830036077174961E-09</v>
      </c>
      <c r="X31" s="33">
        <f t="shared" si="11"/>
        <v>-0.007503718526773113</v>
      </c>
    </row>
    <row r="32" spans="1:24" ht="12.75">
      <c r="A32" s="45"/>
      <c r="B32" s="45"/>
      <c r="C32" s="45"/>
      <c r="D32" s="45"/>
      <c r="E32" s="88">
        <f>Figure!K39</f>
        <v>334</v>
      </c>
      <c r="F32" s="54">
        <f t="shared" si="12"/>
        <v>4.682148427605895E-12</v>
      </c>
      <c r="G32" s="32">
        <f t="shared" si="2"/>
        <v>1.6306858810703326E-08</v>
      </c>
      <c r="H32" s="33">
        <f t="shared" si="3"/>
        <v>-0.010604566269270954</v>
      </c>
      <c r="I32" s="45"/>
      <c r="J32" s="46"/>
      <c r="K32" s="46"/>
      <c r="L32" s="46"/>
      <c r="M32" s="88">
        <f>Figure!K39</f>
        <v>334</v>
      </c>
      <c r="N32" s="54">
        <f t="shared" si="13"/>
        <v>1.1532089984976604E-11</v>
      </c>
      <c r="O32" s="32">
        <f t="shared" si="6"/>
        <v>1.0321151283253686E-08</v>
      </c>
      <c r="P32" s="33">
        <f t="shared" si="7"/>
        <v>-0.008837784794245742</v>
      </c>
      <c r="Q32" s="45"/>
      <c r="R32" s="46"/>
      <c r="S32" s="46"/>
      <c r="T32" s="48"/>
      <c r="U32" s="88">
        <f>Figure!K39</f>
        <v>334</v>
      </c>
      <c r="V32" s="54">
        <f t="shared" si="14"/>
        <v>2.440741441628834E-11</v>
      </c>
      <c r="W32" s="32">
        <f t="shared" si="10"/>
        <v>7.830036077174961E-09</v>
      </c>
      <c r="X32" s="33">
        <f t="shared" si="11"/>
        <v>-0.007503718526773113</v>
      </c>
    </row>
    <row r="33" spans="1:24" ht="12.75">
      <c r="A33" s="45"/>
      <c r="B33" s="45"/>
      <c r="C33" s="45"/>
      <c r="D33" s="45"/>
      <c r="E33" s="88">
        <f>Figure!K40</f>
        <v>343</v>
      </c>
      <c r="F33" s="54">
        <f t="shared" si="12"/>
        <v>3.758409356596371E-12</v>
      </c>
      <c r="G33" s="32">
        <f t="shared" si="2"/>
        <v>1.6306858810703326E-08</v>
      </c>
      <c r="H33" s="33">
        <f t="shared" si="3"/>
        <v>-0.010604566269270954</v>
      </c>
      <c r="I33" s="45"/>
      <c r="J33" s="46"/>
      <c r="K33" s="46"/>
      <c r="L33" s="46"/>
      <c r="M33" s="88">
        <f>Figure!K40</f>
        <v>343</v>
      </c>
      <c r="N33" s="54">
        <f t="shared" si="13"/>
        <v>9.602138356251086E-12</v>
      </c>
      <c r="O33" s="32">
        <f t="shared" si="6"/>
        <v>1.0321151283253686E-08</v>
      </c>
      <c r="P33" s="33">
        <f t="shared" si="7"/>
        <v>-0.008837784794245742</v>
      </c>
      <c r="Q33" s="45"/>
      <c r="R33" s="46"/>
      <c r="S33" s="46"/>
      <c r="T33" s="48"/>
      <c r="U33" s="88">
        <f>Figure!K40</f>
        <v>343</v>
      </c>
      <c r="V33" s="54">
        <f t="shared" si="14"/>
        <v>2.0892398859041916E-11</v>
      </c>
      <c r="W33" s="32">
        <f t="shared" si="10"/>
        <v>7.830036077174961E-09</v>
      </c>
      <c r="X33" s="33">
        <f t="shared" si="11"/>
        <v>-0.007503718526773113</v>
      </c>
    </row>
    <row r="34" spans="1:24" ht="12.75">
      <c r="A34" s="45"/>
      <c r="B34" s="45"/>
      <c r="C34" s="45"/>
      <c r="D34" s="45"/>
      <c r="E34" s="88">
        <f>Figure!K41</f>
        <v>352</v>
      </c>
      <c r="F34" s="54">
        <f t="shared" si="12"/>
        <v>3.0296228547026383E-12</v>
      </c>
      <c r="G34" s="32">
        <f t="shared" si="2"/>
        <v>7.814354090177935E-09</v>
      </c>
      <c r="H34" s="33">
        <f t="shared" si="3"/>
        <v>-0.009691774199138763</v>
      </c>
      <c r="I34" s="45"/>
      <c r="J34" s="46"/>
      <c r="K34" s="46"/>
      <c r="L34" s="46"/>
      <c r="M34" s="88">
        <f>Figure!K41</f>
        <v>352</v>
      </c>
      <c r="N34" s="54">
        <f t="shared" si="13"/>
        <v>8.024075995618323E-12</v>
      </c>
      <c r="O34" s="32">
        <f t="shared" si="6"/>
        <v>5.488822325674664E-09</v>
      </c>
      <c r="P34" s="33">
        <f t="shared" si="7"/>
        <v>-0.008054216305662222</v>
      </c>
      <c r="Q34" s="45"/>
      <c r="R34" s="46"/>
      <c r="S34" s="46"/>
      <c r="T34" s="48"/>
      <c r="U34" s="88">
        <f>Figure!K41</f>
        <v>352</v>
      </c>
      <c r="V34" s="54">
        <f t="shared" si="14"/>
        <v>1.793862034304194E-11</v>
      </c>
      <c r="W34" s="32">
        <f t="shared" si="10"/>
        <v>4.573822684257112E-09</v>
      </c>
      <c r="X34" s="33">
        <f t="shared" si="11"/>
        <v>-0.006836620129598252</v>
      </c>
    </row>
    <row r="35" spans="1:24" ht="12.75">
      <c r="A35" s="45"/>
      <c r="B35" s="45"/>
      <c r="C35" s="45"/>
      <c r="D35" s="45"/>
      <c r="E35" s="88">
        <f>Figure!K42</f>
        <v>361</v>
      </c>
      <c r="F35" s="54">
        <f t="shared" si="12"/>
        <v>2.4783497820233043E-12</v>
      </c>
      <c r="G35" s="32">
        <f t="shared" si="2"/>
        <v>7.814354090177935E-09</v>
      </c>
      <c r="H35" s="33">
        <f t="shared" si="3"/>
        <v>-0.009691774199138763</v>
      </c>
      <c r="I35" s="45"/>
      <c r="J35" s="46"/>
      <c r="K35" s="46"/>
      <c r="L35" s="46"/>
      <c r="M35" s="88">
        <f>Figure!K42</f>
        <v>361</v>
      </c>
      <c r="N35" s="54">
        <f t="shared" si="13"/>
        <v>6.790583384330838E-12</v>
      </c>
      <c r="O35" s="32">
        <f t="shared" si="6"/>
        <v>5.488822325674664E-09</v>
      </c>
      <c r="P35" s="33">
        <f t="shared" si="7"/>
        <v>-0.008054216305662222</v>
      </c>
      <c r="Q35" s="45"/>
      <c r="R35" s="46"/>
      <c r="S35" s="46"/>
      <c r="T35" s="48"/>
      <c r="U35" s="88">
        <f>Figure!K42</f>
        <v>361</v>
      </c>
      <c r="V35" s="54">
        <f t="shared" si="14"/>
        <v>1.5568954782064125E-11</v>
      </c>
      <c r="W35" s="32">
        <f t="shared" si="10"/>
        <v>4.573822684257112E-09</v>
      </c>
      <c r="X35" s="33">
        <f t="shared" si="11"/>
        <v>-0.006836620129598252</v>
      </c>
    </row>
    <row r="36" spans="1:24" ht="12.75">
      <c r="A36" s="45"/>
      <c r="B36" s="45"/>
      <c r="C36" s="45"/>
      <c r="D36" s="45"/>
      <c r="E36" s="88">
        <f>Figure!K43</f>
        <v>370</v>
      </c>
      <c r="F36" s="54">
        <f t="shared" si="12"/>
        <v>2.027386884978418E-12</v>
      </c>
      <c r="G36" s="32">
        <f t="shared" si="2"/>
        <v>7.814354090177935E-09</v>
      </c>
      <c r="H36" s="33">
        <f t="shared" si="3"/>
        <v>-0.009691774199138763</v>
      </c>
      <c r="I36" s="45"/>
      <c r="J36" s="46"/>
      <c r="K36" s="46"/>
      <c r="L36" s="46"/>
      <c r="M36" s="88">
        <f>Figure!K43</f>
        <v>370</v>
      </c>
      <c r="N36" s="54">
        <f t="shared" si="13"/>
        <v>5.74670812249665E-12</v>
      </c>
      <c r="O36" s="32">
        <f t="shared" si="6"/>
        <v>5.488822325674664E-09</v>
      </c>
      <c r="P36" s="33">
        <f t="shared" si="7"/>
        <v>-0.008054216305662222</v>
      </c>
      <c r="Q36" s="45"/>
      <c r="R36" s="46"/>
      <c r="S36" s="46"/>
      <c r="T36" s="48"/>
      <c r="U36" s="88">
        <f>Figure!K43</f>
        <v>370</v>
      </c>
      <c r="V36" s="54">
        <f t="shared" si="14"/>
        <v>1.3512318582514405E-11</v>
      </c>
      <c r="W36" s="32">
        <f t="shared" si="10"/>
        <v>4.573822684257112E-09</v>
      </c>
      <c r="X36" s="33">
        <f t="shared" si="11"/>
        <v>-0.006836620129598252</v>
      </c>
    </row>
    <row r="37" spans="1:24" ht="12.75">
      <c r="A37" s="45"/>
      <c r="B37" s="45"/>
      <c r="C37" s="45"/>
      <c r="D37" s="45"/>
      <c r="E37" s="88">
        <f>Figure!K44</f>
        <v>379</v>
      </c>
      <c r="F37" s="54">
        <f t="shared" si="12"/>
        <v>1.658481628056101E-12</v>
      </c>
      <c r="G37" s="32">
        <f t="shared" si="2"/>
        <v>7.814354090177935E-09</v>
      </c>
      <c r="H37" s="33">
        <f t="shared" si="3"/>
        <v>-0.009691774199138763</v>
      </c>
      <c r="I37" s="45"/>
      <c r="J37" s="46"/>
      <c r="K37" s="46"/>
      <c r="L37" s="46"/>
      <c r="M37" s="88">
        <f>Figure!K44</f>
        <v>379</v>
      </c>
      <c r="N37" s="54">
        <f t="shared" si="13"/>
        <v>4.863301483252912E-12</v>
      </c>
      <c r="O37" s="32">
        <f t="shared" si="6"/>
        <v>5.488822325674664E-09</v>
      </c>
      <c r="P37" s="33">
        <f t="shared" si="7"/>
        <v>-0.008054216305662222</v>
      </c>
      <c r="Q37" s="45"/>
      <c r="R37" s="46"/>
      <c r="S37" s="46"/>
      <c r="T37" s="48"/>
      <c r="U37" s="88">
        <f>Figure!K44</f>
        <v>379</v>
      </c>
      <c r="V37" s="54">
        <f t="shared" si="14"/>
        <v>1.172736102270046E-11</v>
      </c>
      <c r="W37" s="32">
        <f t="shared" si="10"/>
        <v>4.573822684257112E-09</v>
      </c>
      <c r="X37" s="33">
        <f t="shared" si="11"/>
        <v>-0.006836620129598252</v>
      </c>
    </row>
    <row r="38" spans="1:24" ht="12.75">
      <c r="A38" s="45"/>
      <c r="B38" s="45"/>
      <c r="C38" s="45"/>
      <c r="D38" s="45"/>
      <c r="E38" s="88">
        <f>Figure!K45</f>
        <v>388</v>
      </c>
      <c r="F38" s="54">
        <f t="shared" si="12"/>
        <v>1.356702724566005E-12</v>
      </c>
      <c r="G38" s="32">
        <f t="shared" si="2"/>
        <v>7.814354090177935E-09</v>
      </c>
      <c r="H38" s="33">
        <f t="shared" si="3"/>
        <v>-0.009691774199138763</v>
      </c>
      <c r="I38" s="45"/>
      <c r="J38" s="46"/>
      <c r="K38" s="46"/>
      <c r="L38" s="46"/>
      <c r="M38" s="88">
        <f>Figure!K45</f>
        <v>388</v>
      </c>
      <c r="N38" s="54">
        <f t="shared" si="13"/>
        <v>4.115695597001138E-12</v>
      </c>
      <c r="O38" s="32">
        <f t="shared" si="6"/>
        <v>5.488822325674664E-09</v>
      </c>
      <c r="P38" s="33">
        <f t="shared" si="7"/>
        <v>-0.008054216305662222</v>
      </c>
      <c r="Q38" s="45"/>
      <c r="R38" s="46"/>
      <c r="S38" s="46"/>
      <c r="T38" s="46"/>
      <c r="U38" s="88">
        <f>Figure!K45</f>
        <v>388</v>
      </c>
      <c r="V38" s="54">
        <f t="shared" si="14"/>
        <v>1.017819375090262E-11</v>
      </c>
      <c r="W38" s="32">
        <f t="shared" si="10"/>
        <v>4.573822684257112E-09</v>
      </c>
      <c r="X38" s="33">
        <f t="shared" si="11"/>
        <v>-0.006836620129598252</v>
      </c>
    </row>
    <row r="39" spans="1:24" ht="12.75">
      <c r="A39" s="45"/>
      <c r="B39" s="45"/>
      <c r="C39" s="45"/>
      <c r="D39" s="45"/>
      <c r="E39" s="88">
        <f>Figure!K46</f>
        <v>397</v>
      </c>
      <c r="F39" s="54">
        <f t="shared" si="12"/>
        <v>1.10983579902675E-12</v>
      </c>
      <c r="G39" s="32">
        <f t="shared" si="2"/>
        <v>7.814354090177935E-09</v>
      </c>
      <c r="H39" s="33">
        <f t="shared" si="3"/>
        <v>-0.009691774199138763</v>
      </c>
      <c r="I39" s="45"/>
      <c r="J39" s="46"/>
      <c r="K39" s="46"/>
      <c r="L39" s="46"/>
      <c r="M39" s="88">
        <f>Figure!K46</f>
        <v>397</v>
      </c>
      <c r="N39" s="54">
        <f t="shared" si="13"/>
        <v>3.4830146363545103E-12</v>
      </c>
      <c r="O39" s="32">
        <f t="shared" si="6"/>
        <v>5.488822325674664E-09</v>
      </c>
      <c r="P39" s="33">
        <f t="shared" si="7"/>
        <v>-0.008054216305662222</v>
      </c>
      <c r="Q39" s="45"/>
      <c r="R39" s="46"/>
      <c r="S39" s="46"/>
      <c r="T39" s="46"/>
      <c r="U39" s="88">
        <f>Figure!K46</f>
        <v>397</v>
      </c>
      <c r="V39" s="54">
        <f t="shared" si="14"/>
        <v>8.833669214274682E-12</v>
      </c>
      <c r="W39" s="32">
        <f t="shared" si="10"/>
        <v>4.573822684257112E-09</v>
      </c>
      <c r="X39" s="33">
        <f t="shared" si="11"/>
        <v>-0.006836620129598252</v>
      </c>
    </row>
    <row r="40" spans="1:24" ht="12.75">
      <c r="A40" s="45"/>
      <c r="B40" s="45"/>
      <c r="C40" s="45"/>
      <c r="D40" s="45"/>
      <c r="E40" s="88">
        <f>Figure!K47</f>
        <v>406</v>
      </c>
      <c r="F40" s="54">
        <f t="shared" si="12"/>
        <v>9.164285462063622E-13</v>
      </c>
      <c r="G40" s="32">
        <f t="shared" si="2"/>
        <v>4.186360352788614E-09</v>
      </c>
      <c r="H40" s="33">
        <f t="shared" si="3"/>
        <v>-0.009014133004905531</v>
      </c>
      <c r="I40" s="45"/>
      <c r="J40" s="46"/>
      <c r="K40" s="46"/>
      <c r="L40" s="46"/>
      <c r="M40" s="88">
        <f>Figure!K47</f>
        <v>406</v>
      </c>
      <c r="N40" s="54">
        <f t="shared" si="13"/>
        <v>2.9701623862492857E-12</v>
      </c>
      <c r="O40" s="32">
        <f t="shared" si="6"/>
        <v>3.3008294904383024E-09</v>
      </c>
      <c r="P40" s="33">
        <f t="shared" si="7"/>
        <v>-0.007502076100502642</v>
      </c>
      <c r="Q40" s="45"/>
      <c r="R40" s="46"/>
      <c r="S40" s="46"/>
      <c r="T40" s="46"/>
      <c r="U40" s="88">
        <f>Figure!K47</f>
        <v>406</v>
      </c>
      <c r="V40" s="54">
        <f t="shared" si="14"/>
        <v>7.717910400141135E-12</v>
      </c>
      <c r="W40" s="32">
        <f t="shared" si="10"/>
        <v>2.9358504472790805E-09</v>
      </c>
      <c r="X40" s="33">
        <f t="shared" si="11"/>
        <v>-0.006355256641332829</v>
      </c>
    </row>
    <row r="41" spans="1:24" ht="12.75">
      <c r="A41" s="45"/>
      <c r="B41" s="45"/>
      <c r="C41" s="45"/>
      <c r="D41" s="45"/>
      <c r="E41" s="88">
        <f>Figure!K48</f>
        <v>415</v>
      </c>
      <c r="F41" s="54">
        <f t="shared" si="12"/>
        <v>7.602762285942279E-13</v>
      </c>
      <c r="G41" s="32">
        <f t="shared" si="2"/>
        <v>4.186360352788614E-09</v>
      </c>
      <c r="H41" s="33">
        <f t="shared" si="3"/>
        <v>-0.009014133004905531</v>
      </c>
      <c r="I41" s="45"/>
      <c r="J41" s="46"/>
      <c r="K41" s="46"/>
      <c r="L41" s="46"/>
      <c r="M41" s="88">
        <f>Figure!K48</f>
        <v>415</v>
      </c>
      <c r="N41" s="54">
        <f t="shared" si="13"/>
        <v>2.5425032048854987E-12</v>
      </c>
      <c r="O41" s="32">
        <f t="shared" si="6"/>
        <v>3.3008294904383024E-09</v>
      </c>
      <c r="P41" s="33">
        <f t="shared" si="7"/>
        <v>-0.007502076100502642</v>
      </c>
      <c r="Q41" s="45"/>
      <c r="R41" s="46"/>
      <c r="S41" s="46"/>
      <c r="T41" s="46"/>
      <c r="U41" s="88">
        <f>Figure!K48</f>
        <v>415</v>
      </c>
      <c r="V41" s="54">
        <f t="shared" si="14"/>
        <v>6.765539323089312E-12</v>
      </c>
      <c r="W41" s="32">
        <f t="shared" si="10"/>
        <v>2.9358504472790805E-09</v>
      </c>
      <c r="X41" s="33">
        <f t="shared" si="11"/>
        <v>-0.006355256641332829</v>
      </c>
    </row>
    <row r="42" spans="1:24" ht="12.75">
      <c r="A42" s="45"/>
      <c r="B42" s="45"/>
      <c r="C42" s="45"/>
      <c r="D42" s="45"/>
      <c r="E42" s="88">
        <f>Figure!K49</f>
        <v>424</v>
      </c>
      <c r="F42" s="54">
        <f t="shared" si="12"/>
        <v>6.307310549832017E-13</v>
      </c>
      <c r="G42" s="32">
        <f t="shared" si="2"/>
        <v>4.186360352788614E-09</v>
      </c>
      <c r="H42" s="33">
        <f t="shared" si="3"/>
        <v>-0.009014133004905531</v>
      </c>
      <c r="I42" s="45"/>
      <c r="J42" s="46"/>
      <c r="K42" s="46"/>
      <c r="L42" s="46"/>
      <c r="M42" s="88">
        <f>Figure!K49</f>
        <v>424</v>
      </c>
      <c r="N42" s="54">
        <f t="shared" si="13"/>
        <v>2.1764205811710316E-12</v>
      </c>
      <c r="O42" s="32">
        <f t="shared" si="6"/>
        <v>3.3008294904383024E-09</v>
      </c>
      <c r="P42" s="33">
        <f t="shared" si="7"/>
        <v>-0.007502076100502642</v>
      </c>
      <c r="Q42" s="45"/>
      <c r="R42" s="46"/>
      <c r="S42" s="46"/>
      <c r="T42" s="46"/>
      <c r="U42" s="88">
        <f>Figure!K49</f>
        <v>424</v>
      </c>
      <c r="V42" s="54">
        <f t="shared" si="14"/>
        <v>5.930688484208228E-12</v>
      </c>
      <c r="W42" s="32">
        <f t="shared" si="10"/>
        <v>2.9358504472790805E-09</v>
      </c>
      <c r="X42" s="33">
        <f t="shared" si="11"/>
        <v>-0.006355256641332829</v>
      </c>
    </row>
    <row r="43" spans="1:24" ht="12.75">
      <c r="A43" s="45"/>
      <c r="B43" s="45"/>
      <c r="C43" s="45"/>
      <c r="D43" s="45"/>
      <c r="E43" s="88">
        <f>Figure!K50</f>
        <v>433</v>
      </c>
      <c r="F43" s="54">
        <f t="shared" si="12"/>
        <v>5.232593743668763E-13</v>
      </c>
      <c r="G43" s="32">
        <f t="shared" si="2"/>
        <v>4.186360352788614E-09</v>
      </c>
      <c r="H43" s="33">
        <f t="shared" si="3"/>
        <v>-0.009014133004905531</v>
      </c>
      <c r="I43" s="45"/>
      <c r="J43" s="46"/>
      <c r="K43" s="46"/>
      <c r="L43" s="46"/>
      <c r="M43" s="88">
        <f>Figure!K50</f>
        <v>433</v>
      </c>
      <c r="N43" s="54">
        <f t="shared" si="13"/>
        <v>1.8630484071929244E-12</v>
      </c>
      <c r="O43" s="32">
        <f t="shared" si="6"/>
        <v>3.3008294904383024E-09</v>
      </c>
      <c r="P43" s="33">
        <f t="shared" si="7"/>
        <v>-0.007502076100502642</v>
      </c>
      <c r="Q43" s="45"/>
      <c r="R43" s="46"/>
      <c r="S43" s="46"/>
      <c r="T43" s="46"/>
      <c r="U43" s="88">
        <f>Figure!K50</f>
        <v>433</v>
      </c>
      <c r="V43" s="54">
        <f t="shared" si="14"/>
        <v>5.198856176429582E-12</v>
      </c>
      <c r="W43" s="32">
        <f t="shared" si="10"/>
        <v>2.9358504472790805E-09</v>
      </c>
      <c r="X43" s="33">
        <f t="shared" si="11"/>
        <v>-0.006355256641332829</v>
      </c>
    </row>
    <row r="44" spans="1:24" ht="12.75">
      <c r="A44" s="45"/>
      <c r="B44" s="45"/>
      <c r="C44" s="45"/>
      <c r="D44" s="45"/>
      <c r="E44" s="88">
        <f>Figure!K51</f>
        <v>442</v>
      </c>
      <c r="F44" s="54">
        <f t="shared" si="12"/>
        <v>4.3410003471306177E-13</v>
      </c>
      <c r="G44" s="32">
        <f t="shared" si="2"/>
        <v>4.186360352788614E-09</v>
      </c>
      <c r="H44" s="33">
        <f t="shared" si="3"/>
        <v>-0.009014133004905531</v>
      </c>
      <c r="I44" s="45"/>
      <c r="J44" s="46"/>
      <c r="K44" s="46"/>
      <c r="L44" s="46"/>
      <c r="M44" s="88">
        <f>Figure!K51</f>
        <v>442</v>
      </c>
      <c r="N44" s="54">
        <f t="shared" si="13"/>
        <v>1.5947971626313826E-12</v>
      </c>
      <c r="O44" s="32">
        <f t="shared" si="6"/>
        <v>3.3008294904383024E-09</v>
      </c>
      <c r="P44" s="33">
        <f t="shared" si="7"/>
        <v>-0.007502076100502642</v>
      </c>
      <c r="Q44" s="45"/>
      <c r="R44" s="46"/>
      <c r="S44" s="46"/>
      <c r="T44" s="46"/>
      <c r="U44" s="88">
        <f>Figure!K51</f>
        <v>442</v>
      </c>
      <c r="V44" s="54">
        <f t="shared" si="14"/>
        <v>4.557330167512279E-12</v>
      </c>
      <c r="W44" s="32">
        <f t="shared" si="10"/>
        <v>2.9358504472790805E-09</v>
      </c>
      <c r="X44" s="33">
        <f t="shared" si="11"/>
        <v>-0.006355256641332829</v>
      </c>
    </row>
    <row r="45" spans="5:24" ht="12.75">
      <c r="E45" s="88">
        <f>Figure!K52</f>
        <v>451</v>
      </c>
      <c r="F45" s="54">
        <f aca="true" t="shared" si="18" ref="F45:F92">(10^(E45*H45+LOG(G45)))</f>
        <v>3.6065400307804086E-13</v>
      </c>
      <c r="G45" s="32">
        <f aca="true" t="shared" si="19" ref="G45:G92">LOOKUP(E45,$A$4:$A$23,$C$4:$C$22)</f>
        <v>2.183617382132845E-09</v>
      </c>
      <c r="H45" s="33">
        <f aca="true" t="shared" si="20" ref="H45:H92">LOOKUP(E45,$A$4:$A$23,$D$4:$D$22)</f>
        <v>-0.008385999524912861</v>
      </c>
      <c r="M45" s="88">
        <f>Figure!K52</f>
        <v>451</v>
      </c>
      <c r="N45" s="54">
        <f t="shared" si="13"/>
        <v>1.3665259472612291E-12</v>
      </c>
      <c r="O45" s="32">
        <f aca="true" t="shared" si="21" ref="O45:O106">LOOKUP(M45,$I$4:$I$23,$K$4:$K$22)</f>
        <v>2.1116515456975143E-09</v>
      </c>
      <c r="P45" s="33">
        <f aca="true" t="shared" si="22" ref="P45:P106">LOOKUP(M45,$I$4:$I$23,$L$4:$L$22)</f>
        <v>-0.00707096313139747</v>
      </c>
      <c r="U45" s="88">
        <f>Figure!K52</f>
        <v>451</v>
      </c>
      <c r="V45" s="54">
        <f t="shared" si="14"/>
        <v>3.9983100023293295E-12</v>
      </c>
      <c r="W45" s="32">
        <f aca="true" t="shared" si="23" ref="W45:W106">LOOKUP(U45,$Q$4:$Q$23,$S$4:$S$22)</f>
        <v>2.0149208589973624E-09</v>
      </c>
      <c r="X45" s="33">
        <f aca="true" t="shared" si="24" ref="X45:X106">LOOKUP(U45,$Q$4:$Q$23,$T$4:$T$22)</f>
        <v>-0.005991976783663802</v>
      </c>
    </row>
    <row r="46" spans="5:24" ht="12.75">
      <c r="E46" s="88">
        <f>Figure!K53</f>
        <v>460</v>
      </c>
      <c r="F46" s="54">
        <f t="shared" si="18"/>
        <v>3.0312151388651575E-13</v>
      </c>
      <c r="G46" s="32">
        <f t="shared" si="19"/>
        <v>2.183617382132845E-09</v>
      </c>
      <c r="H46" s="33">
        <f t="shared" si="20"/>
        <v>-0.008385999524912861</v>
      </c>
      <c r="M46" s="88">
        <f>Figure!K53</f>
        <v>460</v>
      </c>
      <c r="N46" s="54">
        <f t="shared" si="13"/>
        <v>1.1802641455967444E-12</v>
      </c>
      <c r="O46" s="32">
        <f t="shared" si="21"/>
        <v>2.1116515456975143E-09</v>
      </c>
      <c r="P46" s="33">
        <f t="shared" si="22"/>
        <v>-0.00707096313139747</v>
      </c>
      <c r="U46" s="88">
        <f>Figure!K53</f>
        <v>460</v>
      </c>
      <c r="V46" s="54">
        <f t="shared" si="14"/>
        <v>3.5314143084176345E-12</v>
      </c>
      <c r="W46" s="32">
        <f t="shared" si="23"/>
        <v>2.0149208589973624E-09</v>
      </c>
      <c r="X46" s="33">
        <f t="shared" si="24"/>
        <v>-0.005991976783663802</v>
      </c>
    </row>
    <row r="47" spans="5:24" ht="12.75">
      <c r="E47" s="88">
        <f>Figure!K54</f>
        <v>469</v>
      </c>
      <c r="F47" s="54">
        <f t="shared" si="18"/>
        <v>2.547667609306168E-13</v>
      </c>
      <c r="G47" s="32">
        <f t="shared" si="19"/>
        <v>2.183617382132845E-09</v>
      </c>
      <c r="H47" s="33">
        <f t="shared" si="20"/>
        <v>-0.008385999524912861</v>
      </c>
      <c r="M47" s="88">
        <f>Figure!K54</f>
        <v>469</v>
      </c>
      <c r="N47" s="54">
        <f t="shared" si="13"/>
        <v>1.0193904156544484E-12</v>
      </c>
      <c r="O47" s="32">
        <f t="shared" si="21"/>
        <v>2.1116515456975143E-09</v>
      </c>
      <c r="P47" s="33">
        <f t="shared" si="22"/>
        <v>-0.00707096313139747</v>
      </c>
      <c r="U47" s="88">
        <f>Figure!K54</f>
        <v>469</v>
      </c>
      <c r="V47" s="54">
        <f t="shared" si="14"/>
        <v>3.119039546816423E-12</v>
      </c>
      <c r="W47" s="32">
        <f t="shared" si="23"/>
        <v>2.0149208589973624E-09</v>
      </c>
      <c r="X47" s="33">
        <f t="shared" si="24"/>
        <v>-0.005991976783663802</v>
      </c>
    </row>
    <row r="48" spans="5:24" ht="12.75">
      <c r="E48" s="88">
        <f>Figure!K55</f>
        <v>478</v>
      </c>
      <c r="F48" s="54">
        <f t="shared" si="18"/>
        <v>2.1412568722976948E-13</v>
      </c>
      <c r="G48" s="32">
        <f t="shared" si="19"/>
        <v>2.183617382132845E-09</v>
      </c>
      <c r="H48" s="33">
        <f t="shared" si="20"/>
        <v>-0.008385999524912861</v>
      </c>
      <c r="M48" s="88">
        <f>Figure!K55</f>
        <v>478</v>
      </c>
      <c r="N48" s="54">
        <f t="shared" si="13"/>
        <v>8.804442830911793E-13</v>
      </c>
      <c r="O48" s="32">
        <f t="shared" si="21"/>
        <v>2.1116515456975143E-09</v>
      </c>
      <c r="P48" s="33">
        <f t="shared" si="22"/>
        <v>-0.00707096313139747</v>
      </c>
      <c r="U48" s="88">
        <f>Figure!K55</f>
        <v>478</v>
      </c>
      <c r="V48" s="54">
        <f t="shared" si="14"/>
        <v>2.7548191305154053E-12</v>
      </c>
      <c r="W48" s="32">
        <f t="shared" si="23"/>
        <v>2.0149208589973624E-09</v>
      </c>
      <c r="X48" s="33">
        <f t="shared" si="24"/>
        <v>-0.005991976783663802</v>
      </c>
    </row>
    <row r="49" spans="5:24" ht="12.75">
      <c r="E49" s="88">
        <f>Figure!K56</f>
        <v>487</v>
      </c>
      <c r="F49" s="54">
        <f t="shared" si="18"/>
        <v>1.799677860806476E-13</v>
      </c>
      <c r="G49" s="32">
        <f t="shared" si="19"/>
        <v>2.183617382132845E-09</v>
      </c>
      <c r="H49" s="33">
        <f t="shared" si="20"/>
        <v>-0.008385999524912861</v>
      </c>
      <c r="M49" s="88">
        <f>Figure!K56</f>
        <v>487</v>
      </c>
      <c r="N49" s="54">
        <f t="shared" si="13"/>
        <v>7.60436947143825E-13</v>
      </c>
      <c r="O49" s="32">
        <f t="shared" si="21"/>
        <v>2.1116515456975143E-09</v>
      </c>
      <c r="P49" s="33">
        <f t="shared" si="22"/>
        <v>-0.00707096313139747</v>
      </c>
      <c r="U49" s="88">
        <f>Figure!K56</f>
        <v>487</v>
      </c>
      <c r="V49" s="54">
        <f t="shared" si="14"/>
        <v>2.4331299196253424E-12</v>
      </c>
      <c r="W49" s="32">
        <f t="shared" si="23"/>
        <v>2.0149208589973624E-09</v>
      </c>
      <c r="X49" s="33">
        <f t="shared" si="24"/>
        <v>-0.005991976783663802</v>
      </c>
    </row>
    <row r="50" spans="5:24" ht="12.75">
      <c r="E50" s="88">
        <f>Figure!K57</f>
        <v>496</v>
      </c>
      <c r="F50" s="54">
        <f t="shared" si="18"/>
        <v>1.5125884449358563E-13</v>
      </c>
      <c r="G50" s="32">
        <f t="shared" si="19"/>
        <v>2.183617382132845E-09</v>
      </c>
      <c r="H50" s="33">
        <f t="shared" si="20"/>
        <v>-0.008385999524912861</v>
      </c>
      <c r="M50" s="88">
        <f>Figure!K57</f>
        <v>496</v>
      </c>
      <c r="N50" s="54">
        <f t="shared" si="13"/>
        <v>6.567869900309557E-13</v>
      </c>
      <c r="O50" s="32">
        <f t="shared" si="21"/>
        <v>2.1116515456975143E-09</v>
      </c>
      <c r="P50" s="33">
        <f t="shared" si="22"/>
        <v>-0.00707096313139747</v>
      </c>
      <c r="U50" s="88">
        <f>Figure!K57</f>
        <v>496</v>
      </c>
      <c r="V50" s="54">
        <f t="shared" si="14"/>
        <v>2.149005406633863E-12</v>
      </c>
      <c r="W50" s="32">
        <f t="shared" si="23"/>
        <v>2.0149208589973624E-09</v>
      </c>
      <c r="X50" s="33">
        <f t="shared" si="24"/>
        <v>-0.005991976783663802</v>
      </c>
    </row>
    <row r="51" spans="5:24" ht="12.75">
      <c r="E51" s="88">
        <f>Figure!K58</f>
        <v>505</v>
      </c>
      <c r="F51" s="54">
        <f t="shared" si="18"/>
        <v>1.2812376891598908E-13</v>
      </c>
      <c r="G51" s="32">
        <f t="shared" si="19"/>
        <v>1.0020381597069703E-09</v>
      </c>
      <c r="H51" s="33">
        <f t="shared" si="20"/>
        <v>-0.007709414960810186</v>
      </c>
      <c r="M51" s="88">
        <f>Figure!K58</f>
        <v>505</v>
      </c>
      <c r="N51" s="54">
        <f t="shared" si="13"/>
        <v>5.696602855918515E-13</v>
      </c>
      <c r="O51" s="32">
        <f t="shared" si="21"/>
        <v>1.3855278429928132E-09</v>
      </c>
      <c r="P51" s="33">
        <f t="shared" si="22"/>
        <v>-0.006704949137323126</v>
      </c>
      <c r="U51" s="88">
        <f>Figure!K58</f>
        <v>505</v>
      </c>
      <c r="V51" s="54">
        <f t="shared" si="14"/>
        <v>1.9044348604747668E-12</v>
      </c>
      <c r="W51" s="32">
        <f t="shared" si="23"/>
        <v>1.4408455882625673E-09</v>
      </c>
      <c r="X51" s="33">
        <f t="shared" si="24"/>
        <v>-0.00570069568017761</v>
      </c>
    </row>
    <row r="52" spans="5:24" ht="12.75">
      <c r="E52" s="88">
        <f>Figure!K59</f>
        <v>514</v>
      </c>
      <c r="F52" s="54">
        <f t="shared" si="18"/>
        <v>1.0920561546990577E-13</v>
      </c>
      <c r="G52" s="32">
        <f t="shared" si="19"/>
        <v>1.0020381597069703E-09</v>
      </c>
      <c r="H52" s="33">
        <f t="shared" si="20"/>
        <v>-0.007709414960810186</v>
      </c>
      <c r="M52" s="88">
        <f>Figure!K59</f>
        <v>514</v>
      </c>
      <c r="N52" s="54">
        <f t="shared" si="13"/>
        <v>4.957599062598763E-13</v>
      </c>
      <c r="O52" s="32">
        <f t="shared" si="21"/>
        <v>1.3855278429928132E-09</v>
      </c>
      <c r="P52" s="33">
        <f t="shared" si="22"/>
        <v>-0.006704949137323126</v>
      </c>
      <c r="U52" s="88">
        <f>Figure!K59</f>
        <v>514</v>
      </c>
      <c r="V52" s="54">
        <f t="shared" si="14"/>
        <v>1.6922318371029166E-12</v>
      </c>
      <c r="W52" s="32">
        <f t="shared" si="23"/>
        <v>1.4408455882625673E-09</v>
      </c>
      <c r="X52" s="33">
        <f t="shared" si="24"/>
        <v>-0.00570069568017761</v>
      </c>
    </row>
    <row r="53" spans="5:24" ht="12.75">
      <c r="E53" s="88">
        <f>Figure!K60</f>
        <v>523</v>
      </c>
      <c r="F53" s="54">
        <f t="shared" si="18"/>
        <v>9.308082763301109E-14</v>
      </c>
      <c r="G53" s="32">
        <f t="shared" si="19"/>
        <v>1.0020381597069703E-09</v>
      </c>
      <c r="H53" s="33">
        <f t="shared" si="20"/>
        <v>-0.007709414960810186</v>
      </c>
      <c r="M53" s="88">
        <f>Figure!K60</f>
        <v>523</v>
      </c>
      <c r="N53" s="54">
        <f t="shared" si="13"/>
        <v>4.314464091514647E-13</v>
      </c>
      <c r="O53" s="32">
        <f t="shared" si="21"/>
        <v>1.3855278429928132E-09</v>
      </c>
      <c r="P53" s="33">
        <f t="shared" si="22"/>
        <v>-0.006704949137323126</v>
      </c>
      <c r="U53" s="88">
        <f>Figure!K60</f>
        <v>523</v>
      </c>
      <c r="V53" s="54">
        <f t="shared" si="14"/>
        <v>1.503673688156925E-12</v>
      </c>
      <c r="W53" s="32">
        <f t="shared" si="23"/>
        <v>1.4408455882625673E-09</v>
      </c>
      <c r="X53" s="33">
        <f t="shared" si="24"/>
        <v>-0.00570069568017761</v>
      </c>
    </row>
    <row r="54" spans="5:24" ht="12.75">
      <c r="E54" s="88">
        <f>Figure!K61</f>
        <v>532</v>
      </c>
      <c r="F54" s="54">
        <f t="shared" si="18"/>
        <v>7.933695017024016E-14</v>
      </c>
      <c r="G54" s="32">
        <f t="shared" si="19"/>
        <v>1.0020381597069703E-09</v>
      </c>
      <c r="H54" s="33">
        <f t="shared" si="20"/>
        <v>-0.007709414960810186</v>
      </c>
      <c r="M54" s="88">
        <f>Figure!K61</f>
        <v>532</v>
      </c>
      <c r="N54" s="54">
        <f t="shared" si="13"/>
        <v>3.7547611579568866E-13</v>
      </c>
      <c r="O54" s="32">
        <f t="shared" si="21"/>
        <v>1.3855278429928132E-09</v>
      </c>
      <c r="P54" s="33">
        <f t="shared" si="22"/>
        <v>-0.006704949137323126</v>
      </c>
      <c r="U54" s="88">
        <f>Figure!K61</f>
        <v>532</v>
      </c>
      <c r="V54" s="54">
        <f t="shared" si="14"/>
        <v>1.3361257665062757E-12</v>
      </c>
      <c r="W54" s="32">
        <f t="shared" si="23"/>
        <v>1.4408455882625673E-09</v>
      </c>
      <c r="X54" s="33">
        <f t="shared" si="24"/>
        <v>-0.00570069568017761</v>
      </c>
    </row>
    <row r="55" spans="5:24" ht="12.75">
      <c r="E55" s="88">
        <f>Figure!K62</f>
        <v>541</v>
      </c>
      <c r="F55" s="54">
        <f t="shared" si="18"/>
        <v>6.762242904770733E-14</v>
      </c>
      <c r="G55" s="32">
        <f t="shared" si="19"/>
        <v>1.0020381597069703E-09</v>
      </c>
      <c r="H55" s="33">
        <f t="shared" si="20"/>
        <v>-0.007709414960810186</v>
      </c>
      <c r="M55" s="88">
        <f>Figure!K62</f>
        <v>541</v>
      </c>
      <c r="N55" s="54">
        <f t="shared" si="13"/>
        <v>3.2676668652843804E-13</v>
      </c>
      <c r="O55" s="32">
        <f t="shared" si="21"/>
        <v>1.3855278429928132E-09</v>
      </c>
      <c r="P55" s="33">
        <f t="shared" si="22"/>
        <v>-0.006704949137323126</v>
      </c>
      <c r="U55" s="88">
        <f>Figure!K62</f>
        <v>541</v>
      </c>
      <c r="V55" s="54">
        <f t="shared" si="14"/>
        <v>1.1872469924709319E-12</v>
      </c>
      <c r="W55" s="32">
        <f t="shared" si="23"/>
        <v>1.4408455882625673E-09</v>
      </c>
      <c r="X55" s="33">
        <f t="shared" si="24"/>
        <v>-0.00570069568017761</v>
      </c>
    </row>
    <row r="56" spans="5:24" ht="12.75">
      <c r="E56" s="88">
        <f>Figure!K63</f>
        <v>550</v>
      </c>
      <c r="F56" s="54">
        <f t="shared" si="18"/>
        <v>5.763761904761874E-14</v>
      </c>
      <c r="G56" s="32">
        <f t="shared" si="19"/>
        <v>3.54382887744225E-10</v>
      </c>
      <c r="H56" s="33">
        <f t="shared" si="20"/>
        <v>-0.00688866674635328</v>
      </c>
      <c r="M56" s="88">
        <f>Figure!K63</f>
        <v>550</v>
      </c>
      <c r="N56" s="54">
        <f t="shared" si="13"/>
        <v>2.8437619047619036E-13</v>
      </c>
      <c r="O56" s="32">
        <f t="shared" si="21"/>
        <v>8.895556034235831E-10</v>
      </c>
      <c r="P56" s="33">
        <f t="shared" si="22"/>
        <v>-0.006355054304763037</v>
      </c>
      <c r="U56" s="88">
        <f>Figure!K63</f>
        <v>550</v>
      </c>
      <c r="V56" s="54">
        <f t="shared" si="14"/>
        <v>1.0549571428571332E-12</v>
      </c>
      <c r="W56" s="32">
        <f t="shared" si="23"/>
        <v>1.0557199339289686E-09</v>
      </c>
      <c r="X56" s="33">
        <f t="shared" si="24"/>
        <v>-0.0054551161907779285</v>
      </c>
    </row>
    <row r="57" spans="5:24" ht="12.75">
      <c r="E57" s="88">
        <f>Figure!K64</f>
        <v>559</v>
      </c>
      <c r="F57" s="54">
        <f t="shared" si="18"/>
        <v>4.996984836036895E-14</v>
      </c>
      <c r="G57" s="32">
        <f t="shared" si="19"/>
        <v>3.54382887744225E-10</v>
      </c>
      <c r="H57" s="33">
        <f t="shared" si="20"/>
        <v>-0.00688866674635328</v>
      </c>
      <c r="M57" s="88">
        <f>Figure!K64</f>
        <v>559</v>
      </c>
      <c r="N57" s="54">
        <f t="shared" si="13"/>
        <v>2.492859163665944E-13</v>
      </c>
      <c r="O57" s="32">
        <f t="shared" si="21"/>
        <v>8.895556034235831E-10</v>
      </c>
      <c r="P57" s="33">
        <f t="shared" si="22"/>
        <v>-0.006355054304763037</v>
      </c>
      <c r="U57" s="88">
        <f>Figure!K64</f>
        <v>559</v>
      </c>
      <c r="V57" s="54">
        <f t="shared" si="14"/>
        <v>9.421906090846946E-13</v>
      </c>
      <c r="W57" s="32">
        <f t="shared" si="23"/>
        <v>1.0557199339289686E-09</v>
      </c>
      <c r="X57" s="33">
        <f t="shared" si="24"/>
        <v>-0.0054551161907779285</v>
      </c>
    </row>
    <row r="58" spans="5:24" ht="12.75">
      <c r="E58" s="88">
        <f>Figure!K65</f>
        <v>568</v>
      </c>
      <c r="F58" s="54">
        <f t="shared" si="18"/>
        <v>4.3322152899746276E-14</v>
      </c>
      <c r="G58" s="32">
        <f t="shared" si="19"/>
        <v>3.54382887744225E-10</v>
      </c>
      <c r="H58" s="33">
        <f t="shared" si="20"/>
        <v>-0.00688866674635328</v>
      </c>
      <c r="M58" s="88">
        <f>Figure!K65</f>
        <v>568</v>
      </c>
      <c r="N58" s="54">
        <f t="shared" si="13"/>
        <v>2.185255664149396E-13</v>
      </c>
      <c r="O58" s="32">
        <f t="shared" si="21"/>
        <v>8.895556034235831E-10</v>
      </c>
      <c r="P58" s="33">
        <f t="shared" si="22"/>
        <v>-0.006355054304763037</v>
      </c>
      <c r="U58" s="88">
        <f>Figure!K65</f>
        <v>568</v>
      </c>
      <c r="V58" s="54">
        <f t="shared" si="14"/>
        <v>8.414779215041602E-13</v>
      </c>
      <c r="W58" s="32">
        <f t="shared" si="23"/>
        <v>1.0557199339289686E-09</v>
      </c>
      <c r="X58" s="33">
        <f t="shared" si="24"/>
        <v>-0.0054551161907779285</v>
      </c>
    </row>
    <row r="59" spans="5:24" ht="12.75">
      <c r="E59" s="88">
        <f>Figure!K66</f>
        <v>577</v>
      </c>
      <c r="F59" s="54">
        <f t="shared" si="18"/>
        <v>3.755882784222103E-14</v>
      </c>
      <c r="G59" s="32">
        <f t="shared" si="19"/>
        <v>3.54382887744225E-10</v>
      </c>
      <c r="H59" s="33">
        <f t="shared" si="20"/>
        <v>-0.00688866674635328</v>
      </c>
      <c r="M59" s="88">
        <f>Figure!K66</f>
        <v>577</v>
      </c>
      <c r="N59" s="54">
        <f t="shared" si="13"/>
        <v>1.9156085459214384E-13</v>
      </c>
      <c r="O59" s="32">
        <f t="shared" si="21"/>
        <v>8.895556034235831E-10</v>
      </c>
      <c r="P59" s="33">
        <f t="shared" si="22"/>
        <v>-0.006355054304763037</v>
      </c>
      <c r="U59" s="88">
        <f>Figure!K66</f>
        <v>577</v>
      </c>
      <c r="V59" s="54">
        <f t="shared" si="14"/>
        <v>7.515306197615834E-13</v>
      </c>
      <c r="W59" s="32">
        <f t="shared" si="23"/>
        <v>1.0557199339289686E-09</v>
      </c>
      <c r="X59" s="33">
        <f t="shared" si="24"/>
        <v>-0.0054551161907779285</v>
      </c>
    </row>
    <row r="60" spans="5:24" ht="12.75">
      <c r="E60" s="88">
        <f>Figure!K67</f>
        <v>586</v>
      </c>
      <c r="F60" s="54">
        <f t="shared" si="18"/>
        <v>3.256222173782745E-14</v>
      </c>
      <c r="G60" s="32">
        <f t="shared" si="19"/>
        <v>3.54382887744225E-10</v>
      </c>
      <c r="H60" s="33">
        <f t="shared" si="20"/>
        <v>-0.00688866674635328</v>
      </c>
      <c r="M60" s="88">
        <f>Figure!K67</f>
        <v>586</v>
      </c>
      <c r="N60" s="54">
        <f t="shared" si="13"/>
        <v>1.6792342248135122E-13</v>
      </c>
      <c r="O60" s="32">
        <f t="shared" si="21"/>
        <v>8.895556034235831E-10</v>
      </c>
      <c r="P60" s="33">
        <f t="shared" si="22"/>
        <v>-0.006355054304763037</v>
      </c>
      <c r="U60" s="88">
        <f>Figure!K67</f>
        <v>586</v>
      </c>
      <c r="V60" s="54">
        <f t="shared" si="14"/>
        <v>6.711979696741636E-13</v>
      </c>
      <c r="W60" s="32">
        <f t="shared" si="23"/>
        <v>1.0557199339289686E-09</v>
      </c>
      <c r="X60" s="33">
        <f t="shared" si="24"/>
        <v>-0.0054551161907779285</v>
      </c>
    </row>
    <row r="61" spans="5:24" ht="12.75">
      <c r="E61" s="88">
        <f>Figure!K68</f>
        <v>595</v>
      </c>
      <c r="F61" s="54">
        <f t="shared" si="18"/>
        <v>2.823033479526026E-14</v>
      </c>
      <c r="G61" s="32">
        <f t="shared" si="19"/>
        <v>3.54382887744225E-10</v>
      </c>
      <c r="H61" s="33">
        <f t="shared" si="20"/>
        <v>-0.00688866674635328</v>
      </c>
      <c r="M61" s="88">
        <f>Figure!K68</f>
        <v>595</v>
      </c>
      <c r="N61" s="54">
        <f t="shared" si="13"/>
        <v>1.472027042157851E-13</v>
      </c>
      <c r="O61" s="32">
        <f t="shared" si="21"/>
        <v>8.895556034235831E-10</v>
      </c>
      <c r="P61" s="33">
        <f t="shared" si="22"/>
        <v>-0.006355054304763037</v>
      </c>
      <c r="U61" s="88">
        <f>Figure!K68</f>
        <v>595</v>
      </c>
      <c r="V61" s="54">
        <f t="shared" si="14"/>
        <v>5.99452241397213E-13</v>
      </c>
      <c r="W61" s="32">
        <f t="shared" si="23"/>
        <v>1.0557199339289686E-09</v>
      </c>
      <c r="X61" s="33">
        <f t="shared" si="24"/>
        <v>-0.0054551161907779285</v>
      </c>
    </row>
    <row r="62" spans="5:24" ht="12.75">
      <c r="E62" s="88">
        <f>Figure!K69</f>
        <v>604</v>
      </c>
      <c r="F62" s="54">
        <f t="shared" si="18"/>
        <v>2.4696731064882926E-14</v>
      </c>
      <c r="G62" s="32">
        <f t="shared" si="19"/>
        <v>9.146523542723071E-11</v>
      </c>
      <c r="H62" s="33">
        <f t="shared" si="20"/>
        <v>-0.005908305602740995</v>
      </c>
      <c r="M62" s="88">
        <f>Figure!K69</f>
        <v>604</v>
      </c>
      <c r="N62" s="54">
        <f t="shared" si="13"/>
        <v>1.294835875658751E-13</v>
      </c>
      <c r="O62" s="32">
        <f t="shared" si="21"/>
        <v>5.308960291097996E-10</v>
      </c>
      <c r="P62" s="33">
        <f t="shared" si="22"/>
        <v>-0.0059814482669370865</v>
      </c>
      <c r="U62" s="88">
        <f>Figure!K69</f>
        <v>604</v>
      </c>
      <c r="V62" s="54">
        <f t="shared" si="14"/>
        <v>5.364689780426729E-13</v>
      </c>
      <c r="W62" s="32">
        <f t="shared" si="23"/>
        <v>7.773884947710758E-10</v>
      </c>
      <c r="X62" s="33">
        <f t="shared" si="24"/>
        <v>-0.005233598502349928</v>
      </c>
    </row>
    <row r="63" spans="5:24" ht="12.75">
      <c r="E63" s="88">
        <f>Figure!K70</f>
        <v>613</v>
      </c>
      <c r="F63" s="54">
        <f t="shared" si="18"/>
        <v>2.1850668186080454E-14</v>
      </c>
      <c r="G63" s="32">
        <f t="shared" si="19"/>
        <v>9.146523542723071E-11</v>
      </c>
      <c r="H63" s="33">
        <f t="shared" si="20"/>
        <v>-0.005908305602740995</v>
      </c>
      <c r="M63" s="88">
        <f>Figure!K70</f>
        <v>613</v>
      </c>
      <c r="N63" s="54">
        <f t="shared" si="13"/>
        <v>1.1438832203700474E-13</v>
      </c>
      <c r="O63" s="32">
        <f t="shared" si="21"/>
        <v>5.308960291097996E-10</v>
      </c>
      <c r="P63" s="33">
        <f t="shared" si="22"/>
        <v>-0.0059814482669370865</v>
      </c>
      <c r="U63" s="88">
        <f>Figure!K70</f>
        <v>613</v>
      </c>
      <c r="V63" s="54">
        <f t="shared" si="14"/>
        <v>4.813292197411856E-13</v>
      </c>
      <c r="W63" s="32">
        <f t="shared" si="23"/>
        <v>7.773884947710758E-10</v>
      </c>
      <c r="X63" s="33">
        <f t="shared" si="24"/>
        <v>-0.005233598502349928</v>
      </c>
    </row>
    <row r="64" spans="5:24" ht="12.75">
      <c r="E64" s="88">
        <f>Figure!K71</f>
        <v>622</v>
      </c>
      <c r="F64" s="54">
        <f t="shared" si="18"/>
        <v>1.9332586929170173E-14</v>
      </c>
      <c r="G64" s="32">
        <f t="shared" si="19"/>
        <v>9.146523542723071E-11</v>
      </c>
      <c r="H64" s="33">
        <f t="shared" si="20"/>
        <v>-0.005908305602740995</v>
      </c>
      <c r="M64" s="88">
        <f>Figure!K71</f>
        <v>622</v>
      </c>
      <c r="N64" s="54">
        <f t="shared" si="13"/>
        <v>1.0105287059477465E-13</v>
      </c>
      <c r="O64" s="32">
        <f t="shared" si="21"/>
        <v>5.308960291097996E-10</v>
      </c>
      <c r="P64" s="33">
        <f t="shared" si="22"/>
        <v>-0.0059814482669370865</v>
      </c>
      <c r="U64" s="88">
        <f>Figure!K71</f>
        <v>622</v>
      </c>
      <c r="V64" s="54">
        <f t="shared" si="14"/>
        <v>4.318568775811517E-13</v>
      </c>
      <c r="W64" s="32">
        <f t="shared" si="23"/>
        <v>7.773884947710758E-10</v>
      </c>
      <c r="X64" s="33">
        <f t="shared" si="24"/>
        <v>-0.005233598502349928</v>
      </c>
    </row>
    <row r="65" spans="5:24" ht="12.75">
      <c r="E65" s="88">
        <f>Figure!K72</f>
        <v>631</v>
      </c>
      <c r="F65" s="54">
        <f t="shared" si="18"/>
        <v>1.7104690538114117E-14</v>
      </c>
      <c r="G65" s="32">
        <f t="shared" si="19"/>
        <v>9.146523542723071E-11</v>
      </c>
      <c r="H65" s="33">
        <f t="shared" si="20"/>
        <v>-0.005908305602740995</v>
      </c>
      <c r="M65" s="88">
        <f>Figure!K72</f>
        <v>631</v>
      </c>
      <c r="N65" s="54">
        <f t="shared" si="13"/>
        <v>8.927207317667223E-14</v>
      </c>
      <c r="O65" s="32">
        <f t="shared" si="21"/>
        <v>5.308960291097996E-10</v>
      </c>
      <c r="P65" s="33">
        <f t="shared" si="22"/>
        <v>-0.0059814482669370865</v>
      </c>
      <c r="U65" s="88">
        <f>Figure!K72</f>
        <v>631</v>
      </c>
      <c r="V65" s="54">
        <f t="shared" si="14"/>
        <v>3.8746943893084913E-13</v>
      </c>
      <c r="W65" s="32">
        <f t="shared" si="23"/>
        <v>7.773884947710758E-10</v>
      </c>
      <c r="X65" s="33">
        <f t="shared" si="24"/>
        <v>-0.005233598502349928</v>
      </c>
    </row>
    <row r="66" spans="5:24" ht="12.75">
      <c r="E66" s="88">
        <f>Figure!K73</f>
        <v>640</v>
      </c>
      <c r="F66" s="54">
        <f t="shared" si="18"/>
        <v>1.513353797277909E-14</v>
      </c>
      <c r="G66" s="32">
        <f t="shared" si="19"/>
        <v>9.146523542723071E-11</v>
      </c>
      <c r="H66" s="33">
        <f t="shared" si="20"/>
        <v>-0.005908305602740995</v>
      </c>
      <c r="M66" s="88">
        <f>Figure!K73</f>
        <v>640</v>
      </c>
      <c r="N66" s="54">
        <f t="shared" si="13"/>
        <v>7.886468738942699E-14</v>
      </c>
      <c r="O66" s="32">
        <f t="shared" si="21"/>
        <v>5.308960291097996E-10</v>
      </c>
      <c r="P66" s="33">
        <f t="shared" si="22"/>
        <v>-0.0059814482669370865</v>
      </c>
      <c r="U66" s="88">
        <f>Figure!K73</f>
        <v>640</v>
      </c>
      <c r="V66" s="54">
        <f t="shared" si="14"/>
        <v>3.476442634103358E-13</v>
      </c>
      <c r="W66" s="32">
        <f t="shared" si="23"/>
        <v>7.773884947710758E-10</v>
      </c>
      <c r="X66" s="33">
        <f t="shared" si="24"/>
        <v>-0.005233598502349928</v>
      </c>
    </row>
    <row r="67" spans="5:24" ht="12.75">
      <c r="E67" s="88">
        <f>Figure!K74</f>
        <v>649</v>
      </c>
      <c r="F67" s="54">
        <f t="shared" si="18"/>
        <v>1.3389541954191907E-14</v>
      </c>
      <c r="G67" s="32">
        <f t="shared" si="19"/>
        <v>9.146523542723071E-11</v>
      </c>
      <c r="H67" s="33">
        <f t="shared" si="20"/>
        <v>-0.005908305602740995</v>
      </c>
      <c r="M67" s="88">
        <f>Figure!K74</f>
        <v>649</v>
      </c>
      <c r="N67" s="54">
        <f t="shared" si="13"/>
        <v>6.9670600174404E-14</v>
      </c>
      <c r="O67" s="32">
        <f t="shared" si="21"/>
        <v>5.308960291097996E-10</v>
      </c>
      <c r="P67" s="33">
        <f t="shared" si="22"/>
        <v>-0.0059814482669370865</v>
      </c>
      <c r="U67" s="88">
        <f>Figure!K74</f>
        <v>649</v>
      </c>
      <c r="V67" s="54">
        <f t="shared" si="14"/>
        <v>3.119124290565892E-13</v>
      </c>
      <c r="W67" s="32">
        <f t="shared" si="23"/>
        <v>7.773884947710758E-10</v>
      </c>
      <c r="X67" s="33">
        <f t="shared" si="24"/>
        <v>-0.005233598502349928</v>
      </c>
    </row>
    <row r="68" spans="5:24" ht="12.75">
      <c r="E68" s="88">
        <f>Figure!K75</f>
        <v>658</v>
      </c>
      <c r="F68" s="54">
        <f t="shared" si="18"/>
        <v>1.2076652909502595E-14</v>
      </c>
      <c r="G68" s="32">
        <f t="shared" si="19"/>
        <v>1.915853816901725E-11</v>
      </c>
      <c r="H68" s="33">
        <f t="shared" si="20"/>
        <v>-0.004863853775027671</v>
      </c>
      <c r="M68" s="88">
        <f>Figure!K75</f>
        <v>658</v>
      </c>
      <c r="N68" s="54">
        <f t="shared" si="13"/>
        <v>6.203444170087117E-14</v>
      </c>
      <c r="O68" s="32">
        <f t="shared" si="21"/>
        <v>2.8017551208838317E-10</v>
      </c>
      <c r="P68" s="33">
        <f t="shared" si="22"/>
        <v>-0.00555440318598361</v>
      </c>
      <c r="U68" s="88">
        <f>Figure!K75</f>
        <v>658</v>
      </c>
      <c r="V68" s="54">
        <f t="shared" si="14"/>
        <v>2.809549613552828E-13</v>
      </c>
      <c r="W68" s="32">
        <f t="shared" si="23"/>
        <v>5.64926810634567E-10</v>
      </c>
      <c r="X68" s="33">
        <f t="shared" si="24"/>
        <v>-0.005020297082935805</v>
      </c>
    </row>
    <row r="69" spans="5:24" ht="12.75">
      <c r="E69" s="88">
        <f>Figure!K76</f>
        <v>667</v>
      </c>
      <c r="F69" s="54">
        <f t="shared" si="18"/>
        <v>1.0918724312727935E-14</v>
      </c>
      <c r="G69" s="32">
        <f t="shared" si="19"/>
        <v>1.915853816901725E-11</v>
      </c>
      <c r="H69" s="33">
        <f t="shared" si="20"/>
        <v>-0.004863853775027671</v>
      </c>
      <c r="M69" s="88">
        <f>Figure!K76</f>
        <v>667</v>
      </c>
      <c r="N69" s="54">
        <f aca="true" t="shared" si="25" ref="N69:N106">10^(M69*P69+LOG(O69))</f>
        <v>5.528957470938647E-14</v>
      </c>
      <c r="O69" s="32">
        <f t="shared" si="21"/>
        <v>2.8017551208838317E-10</v>
      </c>
      <c r="P69" s="33">
        <f t="shared" si="22"/>
        <v>-0.00555440318598361</v>
      </c>
      <c r="U69" s="88">
        <f>Figure!K76</f>
        <v>667</v>
      </c>
      <c r="V69" s="54">
        <f aca="true" t="shared" si="26" ref="V69:V106">10^(U69*X69+LOG(W69))</f>
        <v>2.5319436264400026E-13</v>
      </c>
      <c r="W69" s="32">
        <f t="shared" si="23"/>
        <v>5.64926810634567E-10</v>
      </c>
      <c r="X69" s="33">
        <f t="shared" si="24"/>
        <v>-0.005020297082935805</v>
      </c>
    </row>
    <row r="70" spans="5:24" ht="12.75">
      <c r="E70" s="88">
        <f>Figure!K77</f>
        <v>676</v>
      </c>
      <c r="F70" s="54">
        <f t="shared" si="18"/>
        <v>9.871819742666297E-15</v>
      </c>
      <c r="G70" s="32">
        <f t="shared" si="19"/>
        <v>1.915853816901725E-11</v>
      </c>
      <c r="H70" s="33">
        <f t="shared" si="20"/>
        <v>-0.004863853775027671</v>
      </c>
      <c r="M70" s="88">
        <f>Figure!K77</f>
        <v>676</v>
      </c>
      <c r="N70" s="54">
        <f t="shared" si="25"/>
        <v>4.927806211725604E-14</v>
      </c>
      <c r="O70" s="32">
        <f t="shared" si="21"/>
        <v>2.8017551208838317E-10</v>
      </c>
      <c r="P70" s="33">
        <f t="shared" si="22"/>
        <v>-0.00555440318598361</v>
      </c>
      <c r="U70" s="88">
        <f>Figure!K77</f>
        <v>676</v>
      </c>
      <c r="V70" s="54">
        <f t="shared" si="26"/>
        <v>2.2817673325809224E-13</v>
      </c>
      <c r="W70" s="32">
        <f t="shared" si="23"/>
        <v>5.64926810634567E-10</v>
      </c>
      <c r="X70" s="33">
        <f t="shared" si="24"/>
        <v>-0.005020297082935805</v>
      </c>
    </row>
    <row r="71" spans="5:24" ht="12.75">
      <c r="E71" s="88">
        <f>Figure!K78</f>
        <v>685</v>
      </c>
      <c r="F71" s="54">
        <f t="shared" si="18"/>
        <v>8.925294039899409E-15</v>
      </c>
      <c r="G71" s="32">
        <f t="shared" si="19"/>
        <v>1.915853816901725E-11</v>
      </c>
      <c r="H71" s="33">
        <f t="shared" si="20"/>
        <v>-0.004863853775027671</v>
      </c>
      <c r="M71" s="88">
        <f>Figure!K78</f>
        <v>685</v>
      </c>
      <c r="N71" s="54">
        <f t="shared" si="25"/>
        <v>4.392016793031835E-14</v>
      </c>
      <c r="O71" s="32">
        <f t="shared" si="21"/>
        <v>2.8017551208838317E-10</v>
      </c>
      <c r="P71" s="33">
        <f t="shared" si="22"/>
        <v>-0.00555440318598361</v>
      </c>
      <c r="U71" s="88">
        <f>Figure!K78</f>
        <v>685</v>
      </c>
      <c r="V71" s="54">
        <f t="shared" si="26"/>
        <v>2.0563104587576777E-13</v>
      </c>
      <c r="W71" s="32">
        <f t="shared" si="23"/>
        <v>5.64926810634567E-10</v>
      </c>
      <c r="X71" s="33">
        <f t="shared" si="24"/>
        <v>-0.005020297082935805</v>
      </c>
    </row>
    <row r="72" spans="5:24" ht="12.75">
      <c r="E72" s="88">
        <f>Figure!K79</f>
        <v>694</v>
      </c>
      <c r="F72" s="54">
        <f t="shared" si="18"/>
        <v>8.0695227197442E-15</v>
      </c>
      <c r="G72" s="32">
        <f t="shared" si="19"/>
        <v>1.915853816901725E-11</v>
      </c>
      <c r="H72" s="33">
        <f t="shared" si="20"/>
        <v>-0.004863853775027671</v>
      </c>
      <c r="M72" s="88">
        <f>Figure!K79</f>
        <v>694</v>
      </c>
      <c r="N72" s="54">
        <f t="shared" si="25"/>
        <v>3.914482567186599E-14</v>
      </c>
      <c r="O72" s="32">
        <f t="shared" si="21"/>
        <v>2.8017551208838317E-10</v>
      </c>
      <c r="P72" s="33">
        <f t="shared" si="22"/>
        <v>-0.00555440318598361</v>
      </c>
      <c r="U72" s="88">
        <f>Figure!K79</f>
        <v>694</v>
      </c>
      <c r="V72" s="54">
        <f t="shared" si="26"/>
        <v>1.853130528437113E-13</v>
      </c>
      <c r="W72" s="32">
        <f t="shared" si="23"/>
        <v>5.64926810634567E-10</v>
      </c>
      <c r="X72" s="33">
        <f t="shared" si="24"/>
        <v>-0.005020297082935805</v>
      </c>
    </row>
    <row r="73" spans="5:24" ht="12.75">
      <c r="E73" s="88">
        <f>Figure!K80</f>
        <v>703</v>
      </c>
      <c r="F73" s="54">
        <f t="shared" si="18"/>
        <v>7.34411954644015E-15</v>
      </c>
      <c r="G73" s="32">
        <f t="shared" si="19"/>
        <v>4.1067224683221046E-12</v>
      </c>
      <c r="H73" s="33">
        <f t="shared" si="20"/>
        <v>-0.00390832946893525</v>
      </c>
      <c r="M73" s="88">
        <f>Figure!K80</f>
        <v>703</v>
      </c>
      <c r="N73" s="54">
        <f t="shared" si="25"/>
        <v>3.5008241953668945E-14</v>
      </c>
      <c r="O73" s="32">
        <f t="shared" si="21"/>
        <v>1.2612402367545685E-10</v>
      </c>
      <c r="P73" s="33">
        <f t="shared" si="22"/>
        <v>-0.005059214104562635</v>
      </c>
      <c r="U73" s="88">
        <f>Figure!K80</f>
        <v>703</v>
      </c>
      <c r="V73" s="54">
        <f t="shared" si="26"/>
        <v>1.6725469871663085E-13</v>
      </c>
      <c r="W73" s="32">
        <f t="shared" si="23"/>
        <v>3.9733890793527473E-10</v>
      </c>
      <c r="X73" s="33">
        <f t="shared" si="24"/>
        <v>-0.004801966950903385</v>
      </c>
    </row>
    <row r="74" spans="5:24" ht="12.75">
      <c r="E74" s="88">
        <f>Figure!K81</f>
        <v>712</v>
      </c>
      <c r="F74" s="54">
        <f t="shared" si="18"/>
        <v>6.7727457497377876E-15</v>
      </c>
      <c r="G74" s="32">
        <f t="shared" si="19"/>
        <v>4.1067224683221046E-12</v>
      </c>
      <c r="H74" s="33">
        <f t="shared" si="20"/>
        <v>-0.00390832946893525</v>
      </c>
      <c r="M74" s="88">
        <f>Figure!K81</f>
        <v>712</v>
      </c>
      <c r="N74" s="54">
        <f t="shared" si="25"/>
        <v>3.152371372717682E-14</v>
      </c>
      <c r="O74" s="32">
        <f t="shared" si="21"/>
        <v>1.2612402367545685E-10</v>
      </c>
      <c r="P74" s="33">
        <f t="shared" si="22"/>
        <v>-0.005059214104562635</v>
      </c>
      <c r="U74" s="88">
        <f>Figure!K81</f>
        <v>712</v>
      </c>
      <c r="V74" s="54">
        <f t="shared" si="26"/>
        <v>1.5141211459176356E-13</v>
      </c>
      <c r="W74" s="32">
        <f t="shared" si="23"/>
        <v>3.9733890793527473E-10</v>
      </c>
      <c r="X74" s="33">
        <f t="shared" si="24"/>
        <v>-0.004801966950903385</v>
      </c>
    </row>
    <row r="75" spans="5:24" ht="12.75">
      <c r="E75" s="88">
        <f>Figure!K82</f>
        <v>721</v>
      </c>
      <c r="F75" s="54">
        <f t="shared" si="18"/>
        <v>6.245824935247066E-15</v>
      </c>
      <c r="G75" s="32">
        <f t="shared" si="19"/>
        <v>4.1067224683221046E-12</v>
      </c>
      <c r="H75" s="33">
        <f t="shared" si="20"/>
        <v>-0.00390832946893525</v>
      </c>
      <c r="M75" s="88">
        <f>Figure!K82</f>
        <v>721</v>
      </c>
      <c r="N75" s="54">
        <f t="shared" si="25"/>
        <v>2.8386016312048964E-14</v>
      </c>
      <c r="O75" s="32">
        <f t="shared" si="21"/>
        <v>1.2612402367545685E-10</v>
      </c>
      <c r="P75" s="33">
        <f t="shared" si="22"/>
        <v>-0.005059214104562635</v>
      </c>
      <c r="U75" s="88">
        <f>Figure!K82</f>
        <v>721</v>
      </c>
      <c r="V75" s="54">
        <f t="shared" si="26"/>
        <v>1.3707016078508282E-13</v>
      </c>
      <c r="W75" s="32">
        <f t="shared" si="23"/>
        <v>3.9733890793527473E-10</v>
      </c>
      <c r="X75" s="33">
        <f t="shared" si="24"/>
        <v>-0.004801966950903385</v>
      </c>
    </row>
    <row r="76" spans="5:24" ht="12.75">
      <c r="E76" s="88">
        <f>Figure!K83</f>
        <v>730</v>
      </c>
      <c r="F76" s="54">
        <f t="shared" si="18"/>
        <v>5.759898653107508E-15</v>
      </c>
      <c r="G76" s="32">
        <f t="shared" si="19"/>
        <v>4.1067224683221046E-12</v>
      </c>
      <c r="H76" s="33">
        <f t="shared" si="20"/>
        <v>-0.00390832946893525</v>
      </c>
      <c r="M76" s="88">
        <f>Figure!K83</f>
        <v>730</v>
      </c>
      <c r="N76" s="54">
        <f t="shared" si="25"/>
        <v>2.5560628073247837E-14</v>
      </c>
      <c r="O76" s="32">
        <f t="shared" si="21"/>
        <v>1.2612402367545685E-10</v>
      </c>
      <c r="P76" s="33">
        <f t="shared" si="22"/>
        <v>-0.005059214104562635</v>
      </c>
      <c r="U76" s="88">
        <f>Figure!K83</f>
        <v>730</v>
      </c>
      <c r="V76" s="54">
        <f t="shared" si="26"/>
        <v>1.2408669562739612E-13</v>
      </c>
      <c r="W76" s="32">
        <f t="shared" si="23"/>
        <v>3.9733890793527473E-10</v>
      </c>
      <c r="X76" s="33">
        <f t="shared" si="24"/>
        <v>-0.004801966950903385</v>
      </c>
    </row>
    <row r="77" spans="5:24" ht="12.75">
      <c r="E77" s="88">
        <f>Figure!K84</f>
        <v>739</v>
      </c>
      <c r="F77" s="54">
        <f t="shared" si="18"/>
        <v>5.311777521467963E-15</v>
      </c>
      <c r="G77" s="32">
        <f t="shared" si="19"/>
        <v>4.1067224683221046E-12</v>
      </c>
      <c r="H77" s="33">
        <f t="shared" si="20"/>
        <v>-0.00390832946893525</v>
      </c>
      <c r="M77" s="88">
        <f>Figure!K84</f>
        <v>739</v>
      </c>
      <c r="N77" s="54">
        <f t="shared" si="25"/>
        <v>2.3016463469781804E-14</v>
      </c>
      <c r="O77" s="32">
        <f t="shared" si="21"/>
        <v>1.2612402367545685E-10</v>
      </c>
      <c r="P77" s="33">
        <f t="shared" si="22"/>
        <v>-0.005059214104562635</v>
      </c>
      <c r="U77" s="88">
        <f>Figure!K84</f>
        <v>739</v>
      </c>
      <c r="V77" s="54">
        <f t="shared" si="26"/>
        <v>1.1233304129458374E-13</v>
      </c>
      <c r="W77" s="32">
        <f t="shared" si="23"/>
        <v>3.9733890793527473E-10</v>
      </c>
      <c r="X77" s="33">
        <f t="shared" si="24"/>
        <v>-0.004801966950903385</v>
      </c>
    </row>
    <row r="78" spans="5:24" ht="12.75">
      <c r="E78" s="88">
        <f>Figure!K85</f>
        <v>748</v>
      </c>
      <c r="F78" s="54">
        <f t="shared" si="18"/>
        <v>4.898520292948234E-15</v>
      </c>
      <c r="G78" s="32">
        <f t="shared" si="19"/>
        <v>4.1067224683221046E-12</v>
      </c>
      <c r="H78" s="33">
        <f t="shared" si="20"/>
        <v>-0.00390832946893525</v>
      </c>
      <c r="M78" s="88">
        <f>Figure!K85</f>
        <v>748</v>
      </c>
      <c r="N78" s="54">
        <f t="shared" si="25"/>
        <v>2.0725531044765484E-14</v>
      </c>
      <c r="O78" s="32">
        <f t="shared" si="21"/>
        <v>1.2612402367545685E-10</v>
      </c>
      <c r="P78" s="33">
        <f t="shared" si="22"/>
        <v>-0.005059214104562635</v>
      </c>
      <c r="U78" s="88">
        <f>Figure!K85</f>
        <v>748</v>
      </c>
      <c r="V78" s="54">
        <f t="shared" si="26"/>
        <v>1.0169270849456536E-13</v>
      </c>
      <c r="W78" s="32">
        <f t="shared" si="23"/>
        <v>3.9733890793527473E-10</v>
      </c>
      <c r="X78" s="33">
        <f t="shared" si="24"/>
        <v>-0.004801966950903385</v>
      </c>
    </row>
    <row r="79" spans="5:24" ht="12.75">
      <c r="E79" s="88">
        <f>Figure!K86</f>
        <v>757</v>
      </c>
      <c r="F79" s="54">
        <f t="shared" si="18"/>
        <v>4.572358750476264E-15</v>
      </c>
      <c r="G79" s="32">
        <f t="shared" si="19"/>
        <v>1.1244953427059036E-12</v>
      </c>
      <c r="H79" s="33">
        <f t="shared" si="20"/>
        <v>-0.0031582792113063717</v>
      </c>
      <c r="M79" s="88">
        <f>Figure!K86</f>
        <v>757</v>
      </c>
      <c r="N79" s="54">
        <f t="shared" si="25"/>
        <v>1.883161861817885E-14</v>
      </c>
      <c r="O79" s="32">
        <f t="shared" si="21"/>
        <v>4.801126864647662E-11</v>
      </c>
      <c r="P79" s="33">
        <f t="shared" si="22"/>
        <v>-0.004499941257227711</v>
      </c>
      <c r="U79" s="88">
        <f>Figure!K86</f>
        <v>757</v>
      </c>
      <c r="V79" s="54">
        <f t="shared" si="26"/>
        <v>9.240083317185254E-14</v>
      </c>
      <c r="W79" s="32">
        <f t="shared" si="23"/>
        <v>2.6750261369744316E-10</v>
      </c>
      <c r="X79" s="33">
        <f t="shared" si="24"/>
        <v>-0.004572856198829598</v>
      </c>
    </row>
    <row r="80" spans="5:24" ht="12.75">
      <c r="E80" s="88">
        <f>Figure!K87</f>
        <v>766</v>
      </c>
      <c r="F80" s="54">
        <f t="shared" si="18"/>
        <v>4.28268157676675E-15</v>
      </c>
      <c r="G80" s="32">
        <f t="shared" si="19"/>
        <v>1.1244953427059036E-12</v>
      </c>
      <c r="H80" s="33">
        <f t="shared" si="20"/>
        <v>-0.0031582792113063717</v>
      </c>
      <c r="M80" s="88">
        <f>Figure!K87</f>
        <v>766</v>
      </c>
      <c r="N80" s="54">
        <f t="shared" si="25"/>
        <v>1.7154899528302442E-14</v>
      </c>
      <c r="O80" s="32">
        <f t="shared" si="21"/>
        <v>4.801126864647662E-11</v>
      </c>
      <c r="P80" s="33">
        <f t="shared" si="22"/>
        <v>-0.004499941257227711</v>
      </c>
      <c r="U80" s="88">
        <f>Figure!K87</f>
        <v>766</v>
      </c>
      <c r="V80" s="54">
        <f t="shared" si="26"/>
        <v>8.404660622376201E-14</v>
      </c>
      <c r="W80" s="32">
        <f t="shared" si="23"/>
        <v>2.6750261369744316E-10</v>
      </c>
      <c r="X80" s="33">
        <f t="shared" si="24"/>
        <v>-0.004572856198829598</v>
      </c>
    </row>
    <row r="81" spans="5:24" ht="12.75">
      <c r="E81" s="88">
        <f>Figure!K88</f>
        <v>775</v>
      </c>
      <c r="F81" s="54">
        <f t="shared" si="18"/>
        <v>4.011356608023566E-15</v>
      </c>
      <c r="G81" s="32">
        <f t="shared" si="19"/>
        <v>1.1244953427059036E-12</v>
      </c>
      <c r="H81" s="33">
        <f t="shared" si="20"/>
        <v>-0.0031582792113063717</v>
      </c>
      <c r="M81" s="88">
        <f>Figure!K88</f>
        <v>775</v>
      </c>
      <c r="N81" s="54">
        <f t="shared" si="25"/>
        <v>1.5627471211745066E-14</v>
      </c>
      <c r="O81" s="32">
        <f t="shared" si="21"/>
        <v>4.801126864647662E-11</v>
      </c>
      <c r="P81" s="33">
        <f t="shared" si="22"/>
        <v>-0.004499941257227711</v>
      </c>
      <c r="U81" s="88">
        <f>Figure!K88</f>
        <v>775</v>
      </c>
      <c r="V81" s="54">
        <f t="shared" si="26"/>
        <v>7.644770913044046E-14</v>
      </c>
      <c r="W81" s="32">
        <f t="shared" si="23"/>
        <v>2.6750261369744316E-10</v>
      </c>
      <c r="X81" s="33">
        <f t="shared" si="24"/>
        <v>-0.004572856198829598</v>
      </c>
    </row>
    <row r="82" spans="5:24" ht="12.75">
      <c r="E82" s="88">
        <f>Figure!K89</f>
        <v>784</v>
      </c>
      <c r="F82" s="54">
        <f t="shared" si="18"/>
        <v>3.757221158824158E-15</v>
      </c>
      <c r="G82" s="32">
        <f t="shared" si="19"/>
        <v>1.1244953427059036E-12</v>
      </c>
      <c r="H82" s="33">
        <f t="shared" si="20"/>
        <v>-0.0031582792113063717</v>
      </c>
      <c r="M82" s="88">
        <f>Figure!K89</f>
        <v>784</v>
      </c>
      <c r="N82" s="54">
        <f t="shared" si="25"/>
        <v>1.4236041200416645E-14</v>
      </c>
      <c r="O82" s="32">
        <f t="shared" si="21"/>
        <v>4.801126864647662E-11</v>
      </c>
      <c r="P82" s="33">
        <f t="shared" si="22"/>
        <v>-0.004499941257227711</v>
      </c>
      <c r="U82" s="88">
        <f>Figure!K89</f>
        <v>784</v>
      </c>
      <c r="V82" s="54">
        <f t="shared" si="26"/>
        <v>6.953585033205228E-14</v>
      </c>
      <c r="W82" s="32">
        <f t="shared" si="23"/>
        <v>2.6750261369744316E-10</v>
      </c>
      <c r="X82" s="33">
        <f t="shared" si="24"/>
        <v>-0.004572856198829598</v>
      </c>
    </row>
    <row r="83" spans="5:24" ht="12.75">
      <c r="E83" s="88">
        <f>Figure!K90</f>
        <v>793</v>
      </c>
      <c r="F83" s="54">
        <f t="shared" si="18"/>
        <v>3.5191862045073293E-15</v>
      </c>
      <c r="G83" s="32">
        <f t="shared" si="19"/>
        <v>1.1244953427059036E-12</v>
      </c>
      <c r="H83" s="33">
        <f t="shared" si="20"/>
        <v>-0.0031582792113063717</v>
      </c>
      <c r="M83" s="88">
        <f>Figure!K90</f>
        <v>793</v>
      </c>
      <c r="N83" s="54">
        <f t="shared" si="25"/>
        <v>1.2968500553540801E-14</v>
      </c>
      <c r="O83" s="32">
        <f t="shared" si="21"/>
        <v>4.801126864647662E-11</v>
      </c>
      <c r="P83" s="33">
        <f t="shared" si="22"/>
        <v>-0.004499941257227711</v>
      </c>
      <c r="U83" s="88">
        <f>Figure!K90</f>
        <v>793</v>
      </c>
      <c r="V83" s="54">
        <f t="shared" si="26"/>
        <v>6.32489127064792E-14</v>
      </c>
      <c r="W83" s="32">
        <f t="shared" si="23"/>
        <v>2.6750261369744316E-10</v>
      </c>
      <c r="X83" s="33">
        <f t="shared" si="24"/>
        <v>-0.004572856198829598</v>
      </c>
    </row>
    <row r="84" spans="5:24" ht="12.75">
      <c r="E84" s="88">
        <f>Figure!K91</f>
        <v>802</v>
      </c>
      <c r="F84" s="54">
        <f t="shared" si="18"/>
        <v>3.3042060635731297E-15</v>
      </c>
      <c r="G84" s="32">
        <f t="shared" si="19"/>
        <v>4.2776137238643907E-13</v>
      </c>
      <c r="H84" s="33">
        <f t="shared" si="20"/>
        <v>-0.002633584090521737</v>
      </c>
      <c r="M84" s="88">
        <f>Figure!K91</f>
        <v>802</v>
      </c>
      <c r="N84" s="54">
        <f t="shared" si="25"/>
        <v>1.1846029393090687E-14</v>
      </c>
      <c r="O84" s="32">
        <f t="shared" si="21"/>
        <v>1.6156164145800336E-11</v>
      </c>
      <c r="P84" s="33">
        <f t="shared" si="22"/>
        <v>-0.003908685101029725</v>
      </c>
      <c r="U84" s="88">
        <f>Figure!K91</f>
        <v>802</v>
      </c>
      <c r="V84" s="54">
        <f t="shared" si="26"/>
        <v>5.759853853978923E-14</v>
      </c>
      <c r="W84" s="32">
        <f t="shared" si="23"/>
        <v>1.666041062489075E-10</v>
      </c>
      <c r="X84" s="33">
        <f t="shared" si="24"/>
        <v>-0.004315803288071152</v>
      </c>
    </row>
    <row r="85" spans="5:24" ht="12.75">
      <c r="E85" s="88">
        <f>Figure!K92</f>
        <v>811</v>
      </c>
      <c r="F85" s="54">
        <f t="shared" si="18"/>
        <v>3.1287068068024305E-15</v>
      </c>
      <c r="G85" s="32">
        <f t="shared" si="19"/>
        <v>4.2776137238643907E-13</v>
      </c>
      <c r="H85" s="33">
        <f t="shared" si="20"/>
        <v>-0.002633584090521737</v>
      </c>
      <c r="M85" s="88">
        <f>Figure!K92</f>
        <v>811</v>
      </c>
      <c r="N85" s="54">
        <f t="shared" si="25"/>
        <v>1.0924325704853146E-14</v>
      </c>
      <c r="O85" s="32">
        <f t="shared" si="21"/>
        <v>1.6156164145800336E-11</v>
      </c>
      <c r="P85" s="33">
        <f t="shared" si="22"/>
        <v>-0.003908685101029725</v>
      </c>
      <c r="U85" s="88">
        <f>Figure!K92</f>
        <v>811</v>
      </c>
      <c r="V85" s="54">
        <f t="shared" si="26"/>
        <v>5.267071750053391E-14</v>
      </c>
      <c r="W85" s="32">
        <f t="shared" si="23"/>
        <v>1.666041062489075E-10</v>
      </c>
      <c r="X85" s="33">
        <f t="shared" si="24"/>
        <v>-0.004315803288071152</v>
      </c>
    </row>
    <row r="86" spans="5:24" ht="12.75">
      <c r="E86" s="88">
        <f>Figure!K93</f>
        <v>820</v>
      </c>
      <c r="F86" s="54">
        <f t="shared" si="18"/>
        <v>2.9625289992799154E-15</v>
      </c>
      <c r="G86" s="32">
        <f t="shared" si="19"/>
        <v>4.2776137238643907E-13</v>
      </c>
      <c r="H86" s="33">
        <f t="shared" si="20"/>
        <v>-0.002633584090521737</v>
      </c>
      <c r="M86" s="88">
        <f>Figure!K93</f>
        <v>820</v>
      </c>
      <c r="N86" s="54">
        <f t="shared" si="25"/>
        <v>1.0074336990529663E-14</v>
      </c>
      <c r="O86" s="32">
        <f t="shared" si="21"/>
        <v>1.6156164145800336E-11</v>
      </c>
      <c r="P86" s="33">
        <f t="shared" si="22"/>
        <v>-0.003908685101029725</v>
      </c>
      <c r="U86" s="88">
        <f>Figure!K93</f>
        <v>820</v>
      </c>
      <c r="V86" s="54">
        <f t="shared" si="26"/>
        <v>4.8164494314463034E-14</v>
      </c>
      <c r="W86" s="32">
        <f t="shared" si="23"/>
        <v>1.666041062489075E-10</v>
      </c>
      <c r="X86" s="33">
        <f t="shared" si="24"/>
        <v>-0.004315803288071152</v>
      </c>
    </row>
    <row r="87" spans="5:24" ht="12.75">
      <c r="E87" s="88">
        <f>Figure!K94</f>
        <v>829</v>
      </c>
      <c r="F87" s="54">
        <f t="shared" si="18"/>
        <v>2.8051775425209005E-15</v>
      </c>
      <c r="G87" s="32">
        <f t="shared" si="19"/>
        <v>4.2776137238643907E-13</v>
      </c>
      <c r="H87" s="33">
        <f t="shared" si="20"/>
        <v>-0.002633584090521737</v>
      </c>
      <c r="M87" s="88">
        <f>Figure!K94</f>
        <v>829</v>
      </c>
      <c r="N87" s="54">
        <f t="shared" si="25"/>
        <v>9.29048332508671E-15</v>
      </c>
      <c r="O87" s="32">
        <f t="shared" si="21"/>
        <v>1.6156164145800336E-11</v>
      </c>
      <c r="P87" s="33">
        <f t="shared" si="22"/>
        <v>-0.003908685101029725</v>
      </c>
      <c r="U87" s="88">
        <f>Figure!K94</f>
        <v>829</v>
      </c>
      <c r="V87" s="54">
        <f t="shared" si="26"/>
        <v>4.4043799337733087E-14</v>
      </c>
      <c r="W87" s="32">
        <f t="shared" si="23"/>
        <v>1.666041062489075E-10</v>
      </c>
      <c r="X87" s="33">
        <f t="shared" si="24"/>
        <v>-0.004315803288071152</v>
      </c>
    </row>
    <row r="88" spans="5:24" ht="12.75">
      <c r="E88" s="88">
        <f>Figure!K95</f>
        <v>838</v>
      </c>
      <c r="F88" s="54">
        <f t="shared" si="18"/>
        <v>2.656183634650064E-15</v>
      </c>
      <c r="G88" s="32">
        <f t="shared" si="19"/>
        <v>4.2776137238643907E-13</v>
      </c>
      <c r="H88" s="33">
        <f t="shared" si="20"/>
        <v>-0.002633584090521737</v>
      </c>
      <c r="M88" s="88">
        <f>Figure!K95</f>
        <v>838</v>
      </c>
      <c r="N88" s="54">
        <f t="shared" si="25"/>
        <v>8.567618940566692E-15</v>
      </c>
      <c r="O88" s="32">
        <f t="shared" si="21"/>
        <v>1.6156164145800336E-11</v>
      </c>
      <c r="P88" s="33">
        <f t="shared" si="22"/>
        <v>-0.003908685101029725</v>
      </c>
      <c r="U88" s="88">
        <f>Figure!K95</f>
        <v>838</v>
      </c>
      <c r="V88" s="54">
        <f t="shared" si="26"/>
        <v>4.027564885114946E-14</v>
      </c>
      <c r="W88" s="32">
        <f t="shared" si="23"/>
        <v>1.666041062489075E-10</v>
      </c>
      <c r="X88" s="33">
        <f t="shared" si="24"/>
        <v>-0.004315803288071152</v>
      </c>
    </row>
    <row r="89" spans="5:24" ht="12.75">
      <c r="E89" s="88">
        <f>Figure!K96</f>
        <v>847</v>
      </c>
      <c r="F89" s="54">
        <f t="shared" si="18"/>
        <v>2.5151033736861265E-15</v>
      </c>
      <c r="G89" s="32">
        <f t="shared" si="19"/>
        <v>4.2776137238643907E-13</v>
      </c>
      <c r="H89" s="33">
        <f t="shared" si="20"/>
        <v>-0.002633584090521737</v>
      </c>
      <c r="M89" s="88">
        <f>Figure!K96</f>
        <v>847</v>
      </c>
      <c r="N89" s="54">
        <f t="shared" si="25"/>
        <v>7.900998445640347E-15</v>
      </c>
      <c r="O89" s="32">
        <f t="shared" si="21"/>
        <v>1.6156164145800336E-11</v>
      </c>
      <c r="P89" s="33">
        <f t="shared" si="22"/>
        <v>-0.003908685101029725</v>
      </c>
      <c r="U89" s="88">
        <f>Figure!K96</f>
        <v>847</v>
      </c>
      <c r="V89" s="54">
        <f t="shared" si="26"/>
        <v>3.6829881045057736E-14</v>
      </c>
      <c r="W89" s="32">
        <f t="shared" si="23"/>
        <v>1.666041062489075E-10</v>
      </c>
      <c r="X89" s="33">
        <f t="shared" si="24"/>
        <v>-0.004315803288071152</v>
      </c>
    </row>
    <row r="90" spans="5:24" ht="12.75">
      <c r="E90" s="88">
        <f>Figure!K97</f>
        <v>856</v>
      </c>
      <c r="F90" s="54">
        <f t="shared" si="18"/>
        <v>2.392936128373732E-15</v>
      </c>
      <c r="G90" s="32">
        <f t="shared" si="19"/>
        <v>2.1721294379949722E-13</v>
      </c>
      <c r="H90" s="33">
        <f t="shared" si="20"/>
        <v>-0.0022873301340691297</v>
      </c>
      <c r="M90" s="88">
        <f>Figure!K97</f>
        <v>856</v>
      </c>
      <c r="N90" s="54">
        <f t="shared" si="25"/>
        <v>7.343949769468141E-15</v>
      </c>
      <c r="O90" s="32">
        <f t="shared" si="21"/>
        <v>5.284503893712442E-12</v>
      </c>
      <c r="P90" s="33">
        <f t="shared" si="22"/>
        <v>-0.0033377038837386053</v>
      </c>
      <c r="U90" s="88">
        <f>Figure!K97</f>
        <v>856</v>
      </c>
      <c r="V90" s="54">
        <f t="shared" si="26"/>
        <v>3.381060470239147E-14</v>
      </c>
      <c r="W90" s="32">
        <f t="shared" si="23"/>
        <v>9.584770540205201E-11</v>
      </c>
      <c r="X90" s="33">
        <f t="shared" si="24"/>
        <v>-0.004033328016498281</v>
      </c>
    </row>
    <row r="91" spans="5:24" ht="12.75">
      <c r="E91" s="88">
        <f>Figure!K98</f>
        <v>865</v>
      </c>
      <c r="F91" s="54">
        <f t="shared" si="18"/>
        <v>2.2821549888414174E-15</v>
      </c>
      <c r="G91" s="32">
        <f t="shared" si="19"/>
        <v>2.1721294379949722E-13</v>
      </c>
      <c r="H91" s="33">
        <f t="shared" si="20"/>
        <v>-0.0022873301340691297</v>
      </c>
      <c r="M91" s="88">
        <f>Figure!K98</f>
        <v>865</v>
      </c>
      <c r="N91" s="54">
        <f t="shared" si="25"/>
        <v>6.853151974868592E-15</v>
      </c>
      <c r="O91" s="32">
        <f t="shared" si="21"/>
        <v>5.284503893712442E-12</v>
      </c>
      <c r="P91" s="33">
        <f t="shared" si="22"/>
        <v>-0.0033377038837386053</v>
      </c>
      <c r="U91" s="88">
        <f>Figure!K98</f>
        <v>865</v>
      </c>
      <c r="V91" s="54">
        <f t="shared" si="26"/>
        <v>3.109946987369904E-14</v>
      </c>
      <c r="W91" s="32">
        <f t="shared" si="23"/>
        <v>9.584770540205201E-11</v>
      </c>
      <c r="X91" s="33">
        <f t="shared" si="24"/>
        <v>-0.004033328016498281</v>
      </c>
    </row>
    <row r="92" spans="5:24" ht="12.75">
      <c r="E92" s="88">
        <f>Figure!K99</f>
        <v>874</v>
      </c>
      <c r="F92" s="54">
        <f t="shared" si="18"/>
        <v>2.1765024696389965E-15</v>
      </c>
      <c r="G92" s="32">
        <f t="shared" si="19"/>
        <v>2.1721294379949722E-13</v>
      </c>
      <c r="H92" s="33">
        <f t="shared" si="20"/>
        <v>-0.0022873301340691297</v>
      </c>
      <c r="M92" s="88">
        <f>Figure!K99</f>
        <v>874</v>
      </c>
      <c r="N92" s="54">
        <f t="shared" si="25"/>
        <v>6.3951543059160385E-15</v>
      </c>
      <c r="O92" s="32">
        <f t="shared" si="21"/>
        <v>5.284503893712442E-12</v>
      </c>
      <c r="P92" s="33">
        <f t="shared" si="22"/>
        <v>-0.0033377038837386053</v>
      </c>
      <c r="U92" s="88">
        <f>Figure!K99</f>
        <v>874</v>
      </c>
      <c r="V92" s="54">
        <f t="shared" si="26"/>
        <v>2.8605729916351003E-14</v>
      </c>
      <c r="W92" s="32">
        <f t="shared" si="23"/>
        <v>9.584770540205201E-11</v>
      </c>
      <c r="X92" s="33">
        <f t="shared" si="24"/>
        <v>-0.004033328016498281</v>
      </c>
    </row>
    <row r="93" spans="5:24" ht="12.75">
      <c r="E93" s="88">
        <f>Figure!K100</f>
        <v>883</v>
      </c>
      <c r="F93" s="54">
        <f aca="true" t="shared" si="27" ref="F93:F106">(10^(E93*H93+LOG(G93)))</f>
        <v>2.0757411409422153E-15</v>
      </c>
      <c r="G93" s="32">
        <f aca="true" t="shared" si="28" ref="G93:G106">LOOKUP(E93,$A$4:$A$23,$C$4:$C$22)</f>
        <v>2.1721294379949722E-13</v>
      </c>
      <c r="H93" s="33">
        <f aca="true" t="shared" si="29" ref="H93:H106">LOOKUP(E93,$A$4:$A$23,$D$4:$D$22)</f>
        <v>-0.0022873301340691297</v>
      </c>
      <c r="M93" s="88">
        <f>Figure!K100</f>
        <v>883</v>
      </c>
      <c r="N93" s="54">
        <f t="shared" si="25"/>
        <v>5.967764722926733E-15</v>
      </c>
      <c r="O93" s="32">
        <f t="shared" si="21"/>
        <v>5.284503893712442E-12</v>
      </c>
      <c r="P93" s="33">
        <f t="shared" si="22"/>
        <v>-0.0033377038837386053</v>
      </c>
      <c r="U93" s="88">
        <f>Figure!K100</f>
        <v>883</v>
      </c>
      <c r="V93" s="54">
        <f t="shared" si="26"/>
        <v>2.6311952820110556E-14</v>
      </c>
      <c r="W93" s="32">
        <f t="shared" si="23"/>
        <v>9.584770540205201E-11</v>
      </c>
      <c r="X93" s="33">
        <f t="shared" si="24"/>
        <v>-0.004033328016498281</v>
      </c>
    </row>
    <row r="94" spans="5:24" ht="12.75">
      <c r="E94" s="88">
        <f>Figure!K101</f>
        <v>892</v>
      </c>
      <c r="F94" s="54">
        <f t="shared" si="27"/>
        <v>1.979644564756569E-15</v>
      </c>
      <c r="G94" s="32">
        <f t="shared" si="28"/>
        <v>2.1721294379949722E-13</v>
      </c>
      <c r="H94" s="33">
        <f t="shared" si="29"/>
        <v>-0.0022873301340691297</v>
      </c>
      <c r="M94" s="88">
        <f>Figure!K101</f>
        <v>892</v>
      </c>
      <c r="N94" s="54">
        <f t="shared" si="25"/>
        <v>5.568937680715965E-15</v>
      </c>
      <c r="O94" s="32">
        <f t="shared" si="21"/>
        <v>5.284503893712442E-12</v>
      </c>
      <c r="P94" s="33">
        <f t="shared" si="22"/>
        <v>-0.0033377038837386053</v>
      </c>
      <c r="U94" s="88">
        <f>Figure!K101</f>
        <v>892</v>
      </c>
      <c r="V94" s="54">
        <f t="shared" si="26"/>
        <v>2.420210437671764E-14</v>
      </c>
      <c r="W94" s="32">
        <f t="shared" si="23"/>
        <v>9.584770540205201E-11</v>
      </c>
      <c r="X94" s="33">
        <f t="shared" si="24"/>
        <v>-0.004033328016498281</v>
      </c>
    </row>
    <row r="95" spans="5:24" ht="12.75">
      <c r="E95" s="88">
        <f>Figure!K102</f>
        <v>901</v>
      </c>
      <c r="F95" s="54">
        <f t="shared" si="27"/>
        <v>1.8889885137841553E-15</v>
      </c>
      <c r="G95" s="32">
        <f t="shared" si="28"/>
        <v>1.3540224318789207E-13</v>
      </c>
      <c r="H95" s="33">
        <f t="shared" si="29"/>
        <v>-0.002059263642781808</v>
      </c>
      <c r="M95" s="88">
        <f>Figure!K102</f>
        <v>901</v>
      </c>
      <c r="N95" s="54">
        <f t="shared" si="25"/>
        <v>5.202828093079594E-15</v>
      </c>
      <c r="O95" s="32">
        <f t="shared" si="21"/>
        <v>1.850103311877193E-12</v>
      </c>
      <c r="P95" s="33">
        <f t="shared" si="22"/>
        <v>-0.00283125028190117</v>
      </c>
      <c r="U95" s="88">
        <f>Figure!K102</f>
        <v>901</v>
      </c>
      <c r="V95" s="54">
        <f t="shared" si="26"/>
        <v>2.227739234862208E-14</v>
      </c>
      <c r="W95" s="32">
        <f t="shared" si="23"/>
        <v>5.0294801015234154E-11</v>
      </c>
      <c r="X95" s="33">
        <f t="shared" si="24"/>
        <v>-0.0037221517653292222</v>
      </c>
    </row>
    <row r="96" spans="5:24" ht="12.75">
      <c r="E96" s="88">
        <f>Figure!K103</f>
        <v>910</v>
      </c>
      <c r="F96" s="54">
        <f t="shared" si="27"/>
        <v>1.8100723919366395E-15</v>
      </c>
      <c r="G96" s="32">
        <f t="shared" si="28"/>
        <v>1.3540224318789207E-13</v>
      </c>
      <c r="H96" s="33">
        <f t="shared" si="29"/>
        <v>-0.002059263642781808</v>
      </c>
      <c r="M96" s="88">
        <f>Figure!K103</f>
        <v>910</v>
      </c>
      <c r="N96" s="54">
        <f t="shared" si="25"/>
        <v>4.906346590340378E-15</v>
      </c>
      <c r="O96" s="32">
        <f t="shared" si="21"/>
        <v>1.850103311877193E-12</v>
      </c>
      <c r="P96" s="33">
        <f t="shared" si="22"/>
        <v>-0.00283125028190117</v>
      </c>
      <c r="U96" s="88">
        <f>Figure!K103</f>
        <v>910</v>
      </c>
      <c r="V96" s="54">
        <f t="shared" si="26"/>
        <v>2.0623624264793534E-14</v>
      </c>
      <c r="W96" s="32">
        <f t="shared" si="23"/>
        <v>5.0294801015234154E-11</v>
      </c>
      <c r="X96" s="33">
        <f t="shared" si="24"/>
        <v>-0.0037221517653292222</v>
      </c>
    </row>
    <row r="97" spans="5:24" ht="12.75">
      <c r="E97" s="88">
        <f>Figure!K104</f>
        <v>919</v>
      </c>
      <c r="F97" s="54">
        <f t="shared" si="27"/>
        <v>1.7344531425909983E-15</v>
      </c>
      <c r="G97" s="32">
        <f t="shared" si="28"/>
        <v>1.3540224318789207E-13</v>
      </c>
      <c r="H97" s="33">
        <f t="shared" si="29"/>
        <v>-0.002059263642781808</v>
      </c>
      <c r="M97" s="88">
        <f>Figure!K104</f>
        <v>919</v>
      </c>
      <c r="N97" s="54">
        <f t="shared" si="25"/>
        <v>4.6267599916598985E-15</v>
      </c>
      <c r="O97" s="32">
        <f t="shared" si="21"/>
        <v>1.850103311877193E-12</v>
      </c>
      <c r="P97" s="33">
        <f t="shared" si="22"/>
        <v>-0.00283125028190117</v>
      </c>
      <c r="U97" s="88">
        <f>Figure!K104</f>
        <v>919</v>
      </c>
      <c r="V97" s="54">
        <f t="shared" si="26"/>
        <v>1.909262408989662E-14</v>
      </c>
      <c r="W97" s="32">
        <f t="shared" si="23"/>
        <v>5.0294801015234154E-11</v>
      </c>
      <c r="X97" s="33">
        <f t="shared" si="24"/>
        <v>-0.0037221517653292222</v>
      </c>
    </row>
    <row r="98" spans="5:24" ht="12.75">
      <c r="E98" s="88">
        <f>Figure!K105</f>
        <v>928</v>
      </c>
      <c r="F98" s="54">
        <f t="shared" si="27"/>
        <v>1.6619930325687862E-15</v>
      </c>
      <c r="G98" s="32">
        <f t="shared" si="28"/>
        <v>1.3540224318789207E-13</v>
      </c>
      <c r="H98" s="33">
        <f t="shared" si="29"/>
        <v>-0.002059263642781808</v>
      </c>
      <c r="M98" s="88">
        <f>Figure!K105</f>
        <v>928</v>
      </c>
      <c r="N98" s="54">
        <f t="shared" si="25"/>
        <v>4.363105546308224E-15</v>
      </c>
      <c r="O98" s="32">
        <f t="shared" si="21"/>
        <v>1.850103311877193E-12</v>
      </c>
      <c r="P98" s="33">
        <f t="shared" si="22"/>
        <v>-0.00283125028190117</v>
      </c>
      <c r="U98" s="88">
        <f>Figure!K105</f>
        <v>928</v>
      </c>
      <c r="V98" s="54">
        <f t="shared" si="26"/>
        <v>1.767527811590243E-14</v>
      </c>
      <c r="W98" s="32">
        <f t="shared" si="23"/>
        <v>5.0294801015234154E-11</v>
      </c>
      <c r="X98" s="33">
        <f t="shared" si="24"/>
        <v>-0.0037221517653292222</v>
      </c>
    </row>
    <row r="99" spans="5:24" ht="12.75">
      <c r="E99" s="88">
        <f>Figure!K106</f>
        <v>937</v>
      </c>
      <c r="F99" s="54">
        <f t="shared" si="27"/>
        <v>1.5925600827594853E-15</v>
      </c>
      <c r="G99" s="32">
        <f t="shared" si="28"/>
        <v>1.3540224318789207E-13</v>
      </c>
      <c r="H99" s="33">
        <f t="shared" si="29"/>
        <v>-0.002059263642781808</v>
      </c>
      <c r="M99" s="88">
        <f>Figure!K106</f>
        <v>937</v>
      </c>
      <c r="N99" s="54">
        <f t="shared" si="25"/>
        <v>4.1144753655994394E-15</v>
      </c>
      <c r="O99" s="32">
        <f t="shared" si="21"/>
        <v>1.850103311877193E-12</v>
      </c>
      <c r="P99" s="33">
        <f t="shared" si="22"/>
        <v>-0.00283125028190117</v>
      </c>
      <c r="U99" s="88">
        <f>Figure!K106</f>
        <v>937</v>
      </c>
      <c r="V99" s="54">
        <f t="shared" si="26"/>
        <v>1.6363149193296254E-14</v>
      </c>
      <c r="W99" s="32">
        <f t="shared" si="23"/>
        <v>5.0294801015234154E-11</v>
      </c>
      <c r="X99" s="33">
        <f t="shared" si="24"/>
        <v>-0.0037221517653292222</v>
      </c>
    </row>
    <row r="100" spans="5:24" ht="12.75">
      <c r="E100" s="88">
        <f>Figure!K107</f>
        <v>946</v>
      </c>
      <c r="F100" s="54">
        <f t="shared" si="27"/>
        <v>1.5260278277333451E-15</v>
      </c>
      <c r="G100" s="32">
        <f t="shared" si="28"/>
        <v>1.3540224318789207E-13</v>
      </c>
      <c r="H100" s="33">
        <f t="shared" si="29"/>
        <v>-0.002059263642781808</v>
      </c>
      <c r="M100" s="88">
        <f>Figure!K107</f>
        <v>946</v>
      </c>
      <c r="N100" s="54">
        <f t="shared" si="25"/>
        <v>3.88001329659528E-15</v>
      </c>
      <c r="O100" s="32">
        <f t="shared" si="21"/>
        <v>1.850103311877193E-12</v>
      </c>
      <c r="P100" s="33">
        <f t="shared" si="22"/>
        <v>-0.00283125028190117</v>
      </c>
      <c r="U100" s="88">
        <f>Figure!K107</f>
        <v>946</v>
      </c>
      <c r="V100" s="54">
        <f t="shared" si="26"/>
        <v>1.514842650657785E-14</v>
      </c>
      <c r="W100" s="32">
        <f t="shared" si="23"/>
        <v>5.0294801015234154E-11</v>
      </c>
      <c r="X100" s="33">
        <f t="shared" si="24"/>
        <v>-0.0037221517653292222</v>
      </c>
    </row>
    <row r="101" spans="5:24" ht="12.75">
      <c r="E101" s="88">
        <f>Figure!K108</f>
        <v>955</v>
      </c>
      <c r="F101" s="54">
        <f t="shared" si="27"/>
        <v>1.464906700520474E-15</v>
      </c>
      <c r="G101" s="32">
        <f t="shared" si="28"/>
        <v>9.621830488104157E-14</v>
      </c>
      <c r="H101" s="33">
        <f t="shared" si="29"/>
        <v>-0.0019030866345552866</v>
      </c>
      <c r="M101" s="88">
        <f>Figure!K108</f>
        <v>955</v>
      </c>
      <c r="N101" s="54">
        <f t="shared" si="25"/>
        <v>3.676346226970023E-15</v>
      </c>
      <c r="O101" s="32">
        <f t="shared" si="21"/>
        <v>7.498107449892968E-13</v>
      </c>
      <c r="P101" s="33">
        <f t="shared" si="22"/>
        <v>-0.002418361523067212</v>
      </c>
      <c r="U101" s="88">
        <f>Figure!K108</f>
        <v>955</v>
      </c>
      <c r="V101" s="54">
        <f t="shared" si="26"/>
        <v>1.4078065508791588E-14</v>
      </c>
      <c r="W101" s="32">
        <f t="shared" si="23"/>
        <v>2.417166970891305E-11</v>
      </c>
      <c r="X101" s="33">
        <f t="shared" si="24"/>
        <v>-0.003387187088476082</v>
      </c>
    </row>
    <row r="102" spans="5:24" ht="12.75">
      <c r="E102" s="88">
        <f>Figure!K109</f>
        <v>964</v>
      </c>
      <c r="F102" s="54">
        <f t="shared" si="27"/>
        <v>1.4082578661658811E-15</v>
      </c>
      <c r="G102" s="32">
        <f t="shared" si="28"/>
        <v>9.621830488104157E-14</v>
      </c>
      <c r="H102" s="33">
        <f t="shared" si="29"/>
        <v>-0.0019030866345552866</v>
      </c>
      <c r="M102" s="88">
        <f>Figure!K109</f>
        <v>964</v>
      </c>
      <c r="N102" s="54">
        <f t="shared" si="25"/>
        <v>3.4966418522310576E-15</v>
      </c>
      <c r="O102" s="32">
        <f t="shared" si="21"/>
        <v>7.498107449892968E-13</v>
      </c>
      <c r="P102" s="33">
        <f t="shared" si="22"/>
        <v>-0.002418361523067212</v>
      </c>
      <c r="U102" s="88">
        <f>Figure!K109</f>
        <v>964</v>
      </c>
      <c r="V102" s="54">
        <f t="shared" si="26"/>
        <v>1.3123760553181088E-14</v>
      </c>
      <c r="W102" s="32">
        <f t="shared" si="23"/>
        <v>2.417166970891305E-11</v>
      </c>
      <c r="X102" s="33">
        <f t="shared" si="24"/>
        <v>-0.003387187088476082</v>
      </c>
    </row>
    <row r="103" spans="5:24" ht="12.75">
      <c r="E103" s="88">
        <f>Figure!K110</f>
        <v>973</v>
      </c>
      <c r="F103" s="54">
        <f t="shared" si="27"/>
        <v>1.353799676739456E-15</v>
      </c>
      <c r="G103" s="32">
        <f t="shared" si="28"/>
        <v>9.621830488104157E-14</v>
      </c>
      <c r="H103" s="33">
        <f t="shared" si="29"/>
        <v>-0.0019030866345552866</v>
      </c>
      <c r="M103" s="88">
        <f>Figure!K110</f>
        <v>973</v>
      </c>
      <c r="N103" s="54">
        <f t="shared" si="25"/>
        <v>3.3257216507735227E-15</v>
      </c>
      <c r="O103" s="32">
        <f t="shared" si="21"/>
        <v>7.498107449892968E-13</v>
      </c>
      <c r="P103" s="33">
        <f t="shared" si="22"/>
        <v>-0.002418361523067212</v>
      </c>
      <c r="U103" s="88">
        <f>Figure!K110</f>
        <v>973</v>
      </c>
      <c r="V103" s="54">
        <f t="shared" si="26"/>
        <v>1.2234144737405424E-14</v>
      </c>
      <c r="W103" s="32">
        <f t="shared" si="23"/>
        <v>2.417166970891305E-11</v>
      </c>
      <c r="X103" s="33">
        <f t="shared" si="24"/>
        <v>-0.003387187088476082</v>
      </c>
    </row>
    <row r="104" spans="5:24" ht="12.75">
      <c r="E104" s="88">
        <f>Figure!K111</f>
        <v>982</v>
      </c>
      <c r="F104" s="54">
        <f t="shared" si="27"/>
        <v>1.301447418667539E-15</v>
      </c>
      <c r="G104" s="32">
        <f t="shared" si="28"/>
        <v>9.621830488104157E-14</v>
      </c>
      <c r="H104" s="33">
        <f t="shared" si="29"/>
        <v>-0.0019030866345552866</v>
      </c>
      <c r="M104" s="88">
        <f>Figure!K111</f>
        <v>982</v>
      </c>
      <c r="N104" s="54">
        <f t="shared" si="25"/>
        <v>3.1631562412852144E-15</v>
      </c>
      <c r="O104" s="32">
        <f t="shared" si="21"/>
        <v>7.498107449892968E-13</v>
      </c>
      <c r="P104" s="33">
        <f t="shared" si="22"/>
        <v>-0.002418361523067212</v>
      </c>
      <c r="U104" s="88">
        <f>Figure!K111</f>
        <v>982</v>
      </c>
      <c r="V104" s="54">
        <f t="shared" si="26"/>
        <v>1.1404833001125242E-14</v>
      </c>
      <c r="W104" s="32">
        <f t="shared" si="23"/>
        <v>2.417166970891305E-11</v>
      </c>
      <c r="X104" s="33">
        <f t="shared" si="24"/>
        <v>-0.003387187088476082</v>
      </c>
    </row>
    <row r="105" spans="5:24" ht="12.75">
      <c r="E105" s="88">
        <f>Figure!K112</f>
        <v>991</v>
      </c>
      <c r="F105" s="54">
        <f t="shared" si="27"/>
        <v>1.251119654301989E-15</v>
      </c>
      <c r="G105" s="32">
        <f t="shared" si="28"/>
        <v>9.621830488104157E-14</v>
      </c>
      <c r="H105" s="33">
        <f t="shared" si="29"/>
        <v>-0.0019030866345552866</v>
      </c>
      <c r="M105" s="88">
        <f>Figure!K112</f>
        <v>991</v>
      </c>
      <c r="N105" s="54">
        <f t="shared" si="25"/>
        <v>3.0085372311463394E-15</v>
      </c>
      <c r="O105" s="32">
        <f t="shared" si="21"/>
        <v>7.498107449892968E-13</v>
      </c>
      <c r="P105" s="33">
        <f t="shared" si="22"/>
        <v>-0.002418361523067212</v>
      </c>
      <c r="U105" s="88">
        <f>Figure!K112</f>
        <v>991</v>
      </c>
      <c r="V105" s="54">
        <f t="shared" si="26"/>
        <v>1.0631737532569052E-14</v>
      </c>
      <c r="W105" s="32">
        <f t="shared" si="23"/>
        <v>2.417166970891305E-11</v>
      </c>
      <c r="X105" s="33">
        <f t="shared" si="24"/>
        <v>-0.003387187088476082</v>
      </c>
    </row>
    <row r="106" spans="5:24" ht="13.5" thickBot="1">
      <c r="E106" s="89">
        <f>Figure!K113</f>
        <v>1000</v>
      </c>
      <c r="F106" s="84">
        <f t="shared" si="27"/>
        <v>1.2027380952380842E-15</v>
      </c>
      <c r="G106" s="50">
        <f t="shared" si="28"/>
        <v>9.621830488104157E-14</v>
      </c>
      <c r="H106" s="51">
        <f t="shared" si="29"/>
        <v>-0.0019030866345552866</v>
      </c>
      <c r="M106" s="89">
        <f>Figure!K113</f>
        <v>1000</v>
      </c>
      <c r="N106" s="84">
        <f t="shared" si="25"/>
        <v>2.861476190476173E-15</v>
      </c>
      <c r="O106" s="50">
        <f t="shared" si="21"/>
        <v>7.498107449892968E-13</v>
      </c>
      <c r="P106" s="51">
        <f t="shared" si="22"/>
        <v>-0.002418361523067212</v>
      </c>
      <c r="U106" s="89">
        <f>Figure!K113</f>
        <v>1000</v>
      </c>
      <c r="V106" s="84">
        <f t="shared" si="26"/>
        <v>9.911047619047572E-15</v>
      </c>
      <c r="W106" s="50">
        <f t="shared" si="23"/>
        <v>2.417166970891305E-11</v>
      </c>
      <c r="X106" s="51">
        <f t="shared" si="24"/>
        <v>-0.003387187088476082</v>
      </c>
    </row>
  </sheetData>
  <sheetProtection/>
  <mergeCells count="9">
    <mergeCell ref="A1:H1"/>
    <mergeCell ref="A2:D2"/>
    <mergeCell ref="E2:H2"/>
    <mergeCell ref="Q1:X1"/>
    <mergeCell ref="Q2:T2"/>
    <mergeCell ref="U2:X2"/>
    <mergeCell ref="M2:P2"/>
    <mergeCell ref="I2:L2"/>
    <mergeCell ref="I1:P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KKM</dc:creator>
  <cp:keywords/>
  <dc:description/>
  <cp:lastModifiedBy>AShao</cp:lastModifiedBy>
  <cp:lastPrinted>2011-07-26T05:18:53Z</cp:lastPrinted>
  <dcterms:created xsi:type="dcterms:W3CDTF">2010-02-03T04:18:10Z</dcterms:created>
  <dcterms:modified xsi:type="dcterms:W3CDTF">2011-12-09T04:02:33Z</dcterms:modified>
  <cp:category/>
  <cp:version/>
  <cp:contentType/>
  <cp:contentStatus/>
</cp:coreProperties>
</file>